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BuÇalışmaKitabı" autoCompressPictures="0"/>
  <bookViews>
    <workbookView xWindow="0" yWindow="0" windowWidth="19416" windowHeight="9396" tabRatio="459" firstSheet="1" activeTab="1"/>
  </bookViews>
  <sheets>
    <sheet name="DV-IDENTITY-0" sheetId="4" state="veryHidden" r:id="rId1"/>
    <sheet name="SEÇMELİ" sheetId="5" r:id="rId2"/>
  </sheets>
  <definedNames>
    <definedName name="_GoBack" localSheetId="1">SEÇMELİ!#REF!</definedName>
    <definedName name="_xlnm.Print_Area" localSheetId="1">SEÇMELİ!#REF!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A1" i="4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E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IE8"/>
  <c r="IF8"/>
  <c r="IG8"/>
  <c r="IH8"/>
  <c r="II8"/>
  <c r="IJ8"/>
  <c r="IK8"/>
  <c r="IL8"/>
  <c r="IM8"/>
  <c r="IN8"/>
  <c r="IO8"/>
  <c r="IP8"/>
  <c r="IQ8"/>
  <c r="IR8"/>
  <c r="IS8"/>
  <c r="IT8"/>
  <c r="IU8"/>
  <c r="IV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A10"/>
  <c r="B10"/>
  <c r="C10"/>
  <c r="D10"/>
  <c r="E10"/>
  <c r="F10"/>
  <c r="G10"/>
  <c r="H10"/>
  <c r="I10"/>
  <c r="A11"/>
  <c r="A12"/>
  <c r="A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X15"/>
  <c r="FY15"/>
  <c r="FZ15"/>
  <c r="GA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S15"/>
  <c r="HT15"/>
  <c r="HU15"/>
  <c r="HV15"/>
  <c r="HW15"/>
  <c r="HX15"/>
  <c r="HY15"/>
  <c r="HZ15"/>
  <c r="IA15"/>
  <c r="IB15"/>
  <c r="IC15"/>
  <c r="ID15"/>
  <c r="IE15"/>
  <c r="IF15"/>
  <c r="IG15"/>
  <c r="IH15"/>
  <c r="II15"/>
  <c r="IJ15"/>
  <c r="IK15"/>
  <c r="IL15"/>
  <c r="IM15"/>
  <c r="IN15"/>
  <c r="IO15"/>
  <c r="IP15"/>
  <c r="IQ15"/>
  <c r="IR15"/>
  <c r="IS15"/>
  <c r="IT15"/>
  <c r="IU15"/>
  <c r="IV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T16"/>
  <c r="GU16"/>
  <c r="GV16"/>
  <c r="GW16"/>
  <c r="GX16"/>
  <c r="GY16"/>
  <c r="GZ16"/>
  <c r="HA16"/>
  <c r="HB16"/>
  <c r="HC16"/>
  <c r="HD16"/>
  <c r="HE16"/>
  <c r="HF16"/>
  <c r="HG16"/>
  <c r="HH16"/>
  <c r="HI16"/>
  <c r="HJ16"/>
  <c r="HK16"/>
  <c r="HL16"/>
  <c r="HM16"/>
  <c r="HN16"/>
  <c r="HO16"/>
  <c r="HP16"/>
  <c r="HQ16"/>
  <c r="HR16"/>
  <c r="HS16"/>
  <c r="HT16"/>
  <c r="HU16"/>
  <c r="HV16"/>
  <c r="HW16"/>
  <c r="HX16"/>
  <c r="HY16"/>
  <c r="HZ16"/>
  <c r="IA16"/>
  <c r="IB16"/>
  <c r="IC16"/>
  <c r="ID16"/>
  <c r="IE16"/>
  <c r="IF16"/>
  <c r="IG16"/>
  <c r="IH16"/>
  <c r="II16"/>
  <c r="IJ16"/>
  <c r="IK16"/>
  <c r="IL16"/>
  <c r="IM16"/>
  <c r="IN16"/>
  <c r="IO16"/>
  <c r="IP16"/>
  <c r="IQ16"/>
  <c r="IR16"/>
  <c r="IS16"/>
  <c r="IT16"/>
  <c r="IU16"/>
  <c r="IV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FV17"/>
  <c r="FW17"/>
  <c r="FX17"/>
  <c r="FY17"/>
  <c r="FZ17"/>
  <c r="GA17"/>
  <c r="GB17"/>
  <c r="GC17"/>
  <c r="GD17"/>
  <c r="GE17"/>
  <c r="GF17"/>
  <c r="GG17"/>
  <c r="GH17"/>
  <c r="GI17"/>
  <c r="GJ17"/>
  <c r="GK17"/>
  <c r="GL17"/>
  <c r="GM17"/>
  <c r="GN17"/>
  <c r="GO17"/>
  <c r="GP17"/>
  <c r="GQ17"/>
  <c r="GR17"/>
  <c r="GS17"/>
  <c r="GT17"/>
  <c r="GU17"/>
  <c r="GV17"/>
  <c r="GW17"/>
  <c r="GX17"/>
  <c r="GY17"/>
  <c r="GZ17"/>
  <c r="HA17"/>
  <c r="HB17"/>
  <c r="HC17"/>
  <c r="HD17"/>
  <c r="HE17"/>
  <c r="HF17"/>
  <c r="HG17"/>
  <c r="HH17"/>
  <c r="HI17"/>
  <c r="HJ17"/>
  <c r="HK17"/>
  <c r="HL17"/>
  <c r="HM17"/>
  <c r="HN17"/>
  <c r="HO17"/>
  <c r="HP17"/>
  <c r="HQ17"/>
  <c r="HR17"/>
  <c r="HS17"/>
  <c r="HT17"/>
  <c r="HU17"/>
  <c r="HV17"/>
  <c r="HW17"/>
  <c r="HX17"/>
  <c r="HY17"/>
  <c r="HZ17"/>
  <c r="IA17"/>
  <c r="IB17"/>
  <c r="IC17"/>
  <c r="ID17"/>
  <c r="IE17"/>
  <c r="IF17"/>
  <c r="IG17"/>
  <c r="IH17"/>
  <c r="II17"/>
  <c r="A18"/>
  <c r="A19"/>
  <c r="A20"/>
  <c r="B20"/>
  <c r="C20"/>
  <c r="D20"/>
  <c r="E20"/>
  <c r="F20"/>
  <c r="G20"/>
</calcChain>
</file>

<file path=xl/sharedStrings.xml><?xml version="1.0" encoding="utf-8"?>
<sst xmlns="http://schemas.openxmlformats.org/spreadsheetml/2006/main" count="118" uniqueCount="118">
  <si>
    <t>T</t>
  </si>
  <si>
    <t>U</t>
  </si>
  <si>
    <t>K</t>
  </si>
  <si>
    <t>DERS KODU</t>
  </si>
  <si>
    <t>DERS ADI</t>
  </si>
  <si>
    <t>MİMARLIKTA KURAM VE ELEŞTİRİ</t>
  </si>
  <si>
    <t>AAAAAHjff7k=</t>
  </si>
  <si>
    <t>AKTS</t>
  </si>
  <si>
    <t>MİM 433</t>
  </si>
  <si>
    <t>MİMARLIKTA MEKAN ALGISI</t>
  </si>
  <si>
    <t>MİM 434</t>
  </si>
  <si>
    <t xml:space="preserve">MADDİ KÜLTÜR </t>
  </si>
  <si>
    <t>MİM 436</t>
  </si>
  <si>
    <t>ANKARA’DA SİVİL MİMARLIK</t>
  </si>
  <si>
    <t>MİM 438</t>
  </si>
  <si>
    <t>KENT TARİHİ</t>
  </si>
  <si>
    <t>MİM 439</t>
  </si>
  <si>
    <t>KENT VE MİMARLIK OKUMALARI</t>
  </si>
  <si>
    <t>MİM 442</t>
  </si>
  <si>
    <t>ENGELLİLER İÇİN TASARIM</t>
  </si>
  <si>
    <t>MİM 443</t>
  </si>
  <si>
    <t>FİZİKSEL ÇEVRE KONTROLÜ II</t>
  </si>
  <si>
    <t>MİM 444</t>
  </si>
  <si>
    <t>MİM 446</t>
  </si>
  <si>
    <t>İLERİ MAKET TEKNİKLERİ</t>
  </si>
  <si>
    <t>MİMARLIK VE GÖRSEL SANATLAR</t>
  </si>
  <si>
    <t>MİM 448</t>
  </si>
  <si>
    <t>MİMARLIK, KENT VE SİNEMA</t>
  </si>
  <si>
    <t>MİM 451</t>
  </si>
  <si>
    <t>ANTİK SANAT VE MİMARLIK</t>
  </si>
  <si>
    <t>MİM 453</t>
  </si>
  <si>
    <t>MİM 454</t>
  </si>
  <si>
    <t>CUMHURİYET DÖNEMİ MİMARLIĞI</t>
  </si>
  <si>
    <t>MİM 456</t>
  </si>
  <si>
    <t>MİM 457</t>
  </si>
  <si>
    <t>MİMARLIKTA YASAL YÖNETSEL BOYUT</t>
  </si>
  <si>
    <t>MİM 458</t>
  </si>
  <si>
    <t xml:space="preserve">TARİHİ ÇEVRE KORUMA </t>
  </si>
  <si>
    <t>MİM 461</t>
  </si>
  <si>
    <t>KENTSEL TASARIM VE PEYZAJ</t>
  </si>
  <si>
    <t>MİM 462</t>
  </si>
  <si>
    <t>MİM 464</t>
  </si>
  <si>
    <t>MİMARLIKTA ESTETİK</t>
  </si>
  <si>
    <r>
      <t xml:space="preserve">İLERİ YAPI TEKNOLOJİLERİ VE </t>
    </r>
    <r>
      <rPr>
        <sz val="11"/>
        <rFont val="Calibri"/>
        <family val="2"/>
      </rPr>
      <t>MALZEMELERİ</t>
    </r>
  </si>
  <si>
    <t>ÇOK KATMANLI KENTLER</t>
  </si>
  <si>
    <t>MİMARİ MANİFESTOLAR</t>
  </si>
  <si>
    <t>BİLGİSAYAR DESTEKLİ MODELLEME I</t>
  </si>
  <si>
    <t>SERBEST EL MİMARİ ÇİZİM</t>
  </si>
  <si>
    <t>MİMARİ TEMSİL</t>
  </si>
  <si>
    <t>MİMARİ İLETİŞİM ARACI OLARAK FOTOĞRAF</t>
  </si>
  <si>
    <t>PEYZAJ MİMARLIĞI</t>
  </si>
  <si>
    <t>ANTİK DÖNEMDE KENT VE MİMARLIK</t>
  </si>
  <si>
    <t>KENT SOSYOLOJİSİ</t>
  </si>
  <si>
    <t>MİMARLIK VE MÜZİK</t>
  </si>
  <si>
    <t>MODERN DÖNEMDE KONUT</t>
  </si>
  <si>
    <t>TARİH İÇİNDE MİMARİ KARŞILAŞ(TIR)MALAR</t>
  </si>
  <si>
    <t>MİMARİ ARAŞTIRMA YÖNTEMLERİ</t>
  </si>
  <si>
    <t>MİMARLIK VE ÜTOPYA</t>
  </si>
  <si>
    <t>MİMARLIK VE BAĞLAM</t>
  </si>
  <si>
    <t>PARAMETRİK TASARIM I</t>
  </si>
  <si>
    <t>MİMARİ YAPI OKUMA VE ELEŞTİRİ</t>
  </si>
  <si>
    <t>MESLEĞE HAZIRLIK</t>
  </si>
  <si>
    <t>KORUMA VE RESTORASYON UYGULAMA SORUNLARI</t>
  </si>
  <si>
    <t>YERE ÖZEL SANAT VE MİMARLIK</t>
  </si>
  <si>
    <t>YÜKSEK YAPILAR VE TASARIM İLKELERİ</t>
  </si>
  <si>
    <t xml:space="preserve">TEKNOLOJİ VE MİMARLIK </t>
  </si>
  <si>
    <t>ÇAĞDAŞ STRÜKTÜR SİSTEMLERİ</t>
  </si>
  <si>
    <t>GSF 352</t>
  </si>
  <si>
    <t>KÜLTÜR TARİHİ</t>
  </si>
  <si>
    <t>GSF 355</t>
  </si>
  <si>
    <t>SANAT SOSYOLOJİSİ</t>
  </si>
  <si>
    <t>MİM 437</t>
  </si>
  <si>
    <t>MİM 449</t>
  </si>
  <si>
    <t>MİM 455</t>
  </si>
  <si>
    <t>ANADOLU MİMARLIK TARİHİ</t>
  </si>
  <si>
    <t>MİM 459</t>
  </si>
  <si>
    <t>MİMARLIKTA GÜNCEL TARTIŞMALAR</t>
  </si>
  <si>
    <t>ANKARA'NIN KATMANLARI</t>
  </si>
  <si>
    <t>MİM 330</t>
  </si>
  <si>
    <t>MİM 331</t>
  </si>
  <si>
    <t>MİM 332</t>
  </si>
  <si>
    <t>MİM 333</t>
  </si>
  <si>
    <t>MİM 334</t>
  </si>
  <si>
    <t>MİM 335</t>
  </si>
  <si>
    <t>MİM 336</t>
  </si>
  <si>
    <t>MİM 337</t>
  </si>
  <si>
    <t>MİM 405</t>
  </si>
  <si>
    <t>MİM 406</t>
  </si>
  <si>
    <t>MİM 407</t>
  </si>
  <si>
    <t>MİM 408</t>
  </si>
  <si>
    <t>MİM 409</t>
  </si>
  <si>
    <t>MİM 410</t>
  </si>
  <si>
    <t>MİM 411</t>
  </si>
  <si>
    <t>MİM 412</t>
  </si>
  <si>
    <t>MİM 413</t>
  </si>
  <si>
    <t>MİM 414</t>
  </si>
  <si>
    <t>MİM 415</t>
  </si>
  <si>
    <t>MİM 416</t>
  </si>
  <si>
    <t>MİMARLIK VE EDEBİYAT</t>
  </si>
  <si>
    <t>FARKLI BİNA TİPOLOJİLERİNDE AKUSTİK TASARIM</t>
  </si>
  <si>
    <t>MİM 417</t>
  </si>
  <si>
    <t>MİM 418</t>
  </si>
  <si>
    <t>MİM 419</t>
  </si>
  <si>
    <t>MİM 420</t>
  </si>
  <si>
    <t>MİM 470</t>
  </si>
  <si>
    <t>MİM 471</t>
  </si>
  <si>
    <t>MİM 472</t>
  </si>
  <si>
    <t>MİM 473</t>
  </si>
  <si>
    <t>MİM 474</t>
  </si>
  <si>
    <t>MİM 475</t>
  </si>
  <si>
    <t>MODERNİZMİN ELEŞTİRİSİ: MODERN SONRASI MİMARLIK(LAR)</t>
  </si>
  <si>
    <t>ARKEOLOJİK MİMARİ VE BELLEK</t>
  </si>
  <si>
    <t>CİNSİYET, YER VE MEKAN</t>
  </si>
  <si>
    <r>
      <t xml:space="preserve">BİLGİSAYAR DESTEKLİ MODELLEME II </t>
    </r>
    <r>
      <rPr>
        <sz val="11"/>
        <rFont val="Calibri"/>
        <family val="2"/>
        <charset val="162"/>
      </rPr>
      <t>(ÖK: MİM 332)</t>
    </r>
  </si>
  <si>
    <r>
      <t>RÖLÖVE VE RESTORASYON II</t>
    </r>
    <r>
      <rPr>
        <sz val="11"/>
        <rFont val="Calibri"/>
        <family val="2"/>
        <charset val="162"/>
      </rPr>
      <t xml:space="preserve"> (ÖK: MİM 327)</t>
    </r>
  </si>
  <si>
    <r>
      <t xml:space="preserve">PARAMETRİK TASARIM II </t>
    </r>
    <r>
      <rPr>
        <sz val="11"/>
        <rFont val="Calibri"/>
        <family val="2"/>
        <charset val="162"/>
      </rPr>
      <t>(ÖK: MİM 417)</t>
    </r>
  </si>
  <si>
    <t>KENT ALGISI VE ELEŞTİRİ</t>
  </si>
  <si>
    <t xml:space="preserve"> SEÇİMLİK DERSLER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</si>
</sst>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16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7" fillId="0" borderId="1" xfId="0" applyFont="1" applyBorder="1" applyAlignment="1">
      <alignment vertical="center"/>
    </xf>
    <xf numFmtId="0" fontId="2" fillId="2" borderId="5" xfId="0" applyFont="1" applyFill="1" applyBorder="1"/>
    <xf numFmtId="0" fontId="4" fillId="2" borderId="5" xfId="0" applyFont="1" applyFill="1" applyBorder="1"/>
    <xf numFmtId="0" fontId="6" fillId="0" borderId="6" xfId="0" applyFont="1" applyBorder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5" fillId="0" borderId="1" xfId="0" applyFont="1" applyBorder="1"/>
    <xf numFmtId="0" fontId="6" fillId="0" borderId="6" xfId="0" applyFont="1" applyBorder="1"/>
    <xf numFmtId="0" fontId="8" fillId="0" borderId="1" xfId="0" applyFont="1" applyBorder="1"/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2" borderId="1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2" fillId="2" borderId="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IV20"/>
  <sheetViews>
    <sheetView workbookViewId="0"/>
  </sheetViews>
  <sheetFormatPr defaultRowHeight="15.6"/>
  <sheetData>
    <row r="1" spans="1:256">
      <c r="A1" t="e">
        <f>IF(#REF!,"AAAAAF7ftQA=",0)</f>
        <v>#REF!</v>
      </c>
      <c r="B1" t="e">
        <f>AND(#REF!,"AAAAAF7ftQE=")</f>
        <v>#REF!</v>
      </c>
      <c r="C1" t="e">
        <f>AND(#REF!,"AAAAAF7ftQI=")</f>
        <v>#REF!</v>
      </c>
      <c r="D1" t="e">
        <f>AND(#REF!,"AAAAAF7ftQM=")</f>
        <v>#REF!</v>
      </c>
      <c r="E1" t="e">
        <f>AND(#REF!,"AAAAAF7ftQQ=")</f>
        <v>#REF!</v>
      </c>
      <c r="F1" t="e">
        <f>AND(#REF!,"AAAAAF7ftQU=")</f>
        <v>#REF!</v>
      </c>
      <c r="G1" t="e">
        <f>AND(#REF!,"AAAAAF7ftQY=")</f>
        <v>#REF!</v>
      </c>
      <c r="H1" t="e">
        <f>AND(#REF!,"AAAAAF7ftQc=")</f>
        <v>#REF!</v>
      </c>
      <c r="I1" t="e">
        <f>AND(#REF!,"AAAAAF7ftQg=")</f>
        <v>#REF!</v>
      </c>
      <c r="J1" t="e">
        <f>AND(#REF!,"AAAAAF7ftQk=")</f>
        <v>#REF!</v>
      </c>
      <c r="K1" t="e">
        <f>AND(#REF!,"AAAAAF7ftQo=")</f>
        <v>#REF!</v>
      </c>
      <c r="L1" t="e">
        <f>AND(#REF!,"AAAAAF7ftQs=")</f>
        <v>#REF!</v>
      </c>
      <c r="M1" t="e">
        <f>AND(#REF!,"AAAAAF7ftQw=")</f>
        <v>#REF!</v>
      </c>
      <c r="N1" t="e">
        <f>AND(#REF!,"AAAAAF7ftQ0=")</f>
        <v>#REF!</v>
      </c>
      <c r="O1" t="e">
        <f>AND(#REF!,"AAAAAF7ftQ4=")</f>
        <v>#REF!</v>
      </c>
      <c r="P1" t="e">
        <f>AND(#REF!,"AAAAAF7ftQ8=")</f>
        <v>#REF!</v>
      </c>
      <c r="Q1" t="e">
        <f>AND(#REF!,"AAAAAF7ftRA=")</f>
        <v>#REF!</v>
      </c>
      <c r="R1" t="e">
        <f>AND(#REF!,"AAAAAF7ftRE=")</f>
        <v>#REF!</v>
      </c>
      <c r="S1" t="e">
        <f>AND(#REF!,"AAAAAF7ftRI=")</f>
        <v>#REF!</v>
      </c>
      <c r="T1" t="e">
        <f>AND(#REF!,"AAAAAF7ftRM=")</f>
        <v>#REF!</v>
      </c>
      <c r="U1" t="e">
        <f>AND(#REF!,"AAAAAF7ftRQ=")</f>
        <v>#REF!</v>
      </c>
      <c r="V1" t="e">
        <f>AND(#REF!,"AAAAAF7ftRU=")</f>
        <v>#REF!</v>
      </c>
      <c r="W1" t="e">
        <f>IF(#REF!,"AAAAAF7ftRY=",0)</f>
        <v>#REF!</v>
      </c>
      <c r="X1" t="e">
        <f>AND(#REF!,"AAAAAF7ftRc=")</f>
        <v>#REF!</v>
      </c>
      <c r="Y1" t="e">
        <f>AND(#REF!,"AAAAAF7ftRg=")</f>
        <v>#REF!</v>
      </c>
      <c r="Z1" t="e">
        <f>AND(#REF!,"AAAAAF7ftRk=")</f>
        <v>#REF!</v>
      </c>
      <c r="AA1" t="e">
        <f>AND(#REF!,"AAAAAF7ftRo=")</f>
        <v>#REF!</v>
      </c>
      <c r="AB1" t="e">
        <f>AND(#REF!,"AAAAAF7ftRs=")</f>
        <v>#REF!</v>
      </c>
      <c r="AC1" t="e">
        <f>AND(#REF!,"AAAAAF7ftRw=")</f>
        <v>#REF!</v>
      </c>
      <c r="AD1" t="e">
        <f>AND(#REF!,"AAAAAF7ftR0=")</f>
        <v>#REF!</v>
      </c>
      <c r="AE1" t="e">
        <f>AND(#REF!,"AAAAAF7ftR4=")</f>
        <v>#REF!</v>
      </c>
      <c r="AF1" t="e">
        <f>AND(#REF!,"AAAAAF7ftR8=")</f>
        <v>#REF!</v>
      </c>
      <c r="AG1" t="e">
        <f>AND(#REF!,"AAAAAF7ftSA=")</f>
        <v>#REF!</v>
      </c>
      <c r="AH1" t="e">
        <f>AND(#REF!,"AAAAAF7ftSE=")</f>
        <v>#REF!</v>
      </c>
      <c r="AI1" t="e">
        <f>AND(#REF!,"AAAAAF7ftSI=")</f>
        <v>#REF!</v>
      </c>
      <c r="AJ1" t="e">
        <f>AND(#REF!,"AAAAAF7ftSM=")</f>
        <v>#REF!</v>
      </c>
      <c r="AK1" t="e">
        <f>AND(#REF!,"AAAAAF7ftSQ=")</f>
        <v>#REF!</v>
      </c>
      <c r="AL1" t="e">
        <f>AND(#REF!,"AAAAAF7ftSU=")</f>
        <v>#REF!</v>
      </c>
      <c r="AM1" t="e">
        <f>AND(#REF!,"AAAAAF7ftSY=")</f>
        <v>#REF!</v>
      </c>
      <c r="AN1" t="e">
        <f>AND(#REF!,"AAAAAF7ftSc=")</f>
        <v>#REF!</v>
      </c>
      <c r="AO1" t="e">
        <f>AND(#REF!,"AAAAAF7ftSg=")</f>
        <v>#REF!</v>
      </c>
      <c r="AP1" t="e">
        <f>AND(#REF!,"AAAAAF7ftSk=")</f>
        <v>#REF!</v>
      </c>
      <c r="AQ1" t="e">
        <f>AND(#REF!,"AAAAAF7ftSo=")</f>
        <v>#REF!</v>
      </c>
      <c r="AR1" t="e">
        <f>AND(#REF!,"AAAAAF7ftSs=")</f>
        <v>#REF!</v>
      </c>
      <c r="AS1" t="e">
        <f>IF(#REF!,"AAAAAF7ftSw=",0)</f>
        <v>#REF!</v>
      </c>
      <c r="AT1" t="e">
        <f>AND(#REF!,"AAAAAF7ftS0=")</f>
        <v>#REF!</v>
      </c>
      <c r="AU1" t="e">
        <f>AND(#REF!,"AAAAAF7ftS4=")</f>
        <v>#REF!</v>
      </c>
      <c r="AV1" t="e">
        <f>AND(#REF!,"AAAAAF7ftS8=")</f>
        <v>#REF!</v>
      </c>
      <c r="AW1" t="e">
        <f>AND(#REF!,"AAAAAF7ftTA=")</f>
        <v>#REF!</v>
      </c>
      <c r="AX1" t="e">
        <f>AND(#REF!,"AAAAAF7ftTE=")</f>
        <v>#REF!</v>
      </c>
      <c r="AY1" t="e">
        <f>AND(#REF!,"AAAAAF7ftTI=")</f>
        <v>#REF!</v>
      </c>
      <c r="AZ1" t="e">
        <f>AND(#REF!,"AAAAAF7ftTM=")</f>
        <v>#REF!</v>
      </c>
      <c r="BA1" t="e">
        <f>AND(#REF!,"AAAAAF7ftTQ=")</f>
        <v>#REF!</v>
      </c>
      <c r="BB1" t="e">
        <f>AND(#REF!,"AAAAAF7ftTU=")</f>
        <v>#REF!</v>
      </c>
      <c r="BC1" t="e">
        <f>AND(#REF!,"AAAAAF7ftTY=")</f>
        <v>#REF!</v>
      </c>
      <c r="BD1" t="e">
        <f>AND(#REF!,"AAAAAF7ftTc=")</f>
        <v>#REF!</v>
      </c>
      <c r="BE1" t="e">
        <f>AND(#REF!,"AAAAAF7ftTg=")</f>
        <v>#REF!</v>
      </c>
      <c r="BF1" t="e">
        <f>AND(#REF!,"AAAAAF7ftTk=")</f>
        <v>#REF!</v>
      </c>
      <c r="BG1" t="e">
        <f>AND(#REF!,"AAAAAF7ftTo=")</f>
        <v>#REF!</v>
      </c>
      <c r="BH1" t="e">
        <f>AND(#REF!,"AAAAAF7ftTs=")</f>
        <v>#REF!</v>
      </c>
      <c r="BI1" t="e">
        <f>AND(#REF!,"AAAAAF7ftTw=")</f>
        <v>#REF!</v>
      </c>
      <c r="BJ1" t="e">
        <f>AND(#REF!,"AAAAAF7ftT0=")</f>
        <v>#REF!</v>
      </c>
      <c r="BK1" t="e">
        <f>AND(#REF!,"AAAAAF7ftT4=")</f>
        <v>#REF!</v>
      </c>
      <c r="BL1" t="e">
        <f>AND(#REF!,"AAAAAF7ftT8=")</f>
        <v>#REF!</v>
      </c>
      <c r="BM1" t="e">
        <f>AND(#REF!,"AAAAAF7ftUA=")</f>
        <v>#REF!</v>
      </c>
      <c r="BN1" t="e">
        <f>AND(#REF!,"AAAAAF7ftUE=")</f>
        <v>#REF!</v>
      </c>
      <c r="BO1" t="e">
        <f>IF(#REF!,"AAAAAF7ftUI=",0)</f>
        <v>#REF!</v>
      </c>
      <c r="BP1" t="e">
        <f>AND(#REF!,"AAAAAF7ftUM=")</f>
        <v>#REF!</v>
      </c>
      <c r="BQ1" t="e">
        <f>AND(#REF!,"AAAAAF7ftUQ=")</f>
        <v>#REF!</v>
      </c>
      <c r="BR1" t="e">
        <f>AND(#REF!,"AAAAAF7ftUU=")</f>
        <v>#REF!</v>
      </c>
      <c r="BS1" t="e">
        <f>AND(#REF!,"AAAAAF7ftUY=")</f>
        <v>#REF!</v>
      </c>
      <c r="BT1" t="e">
        <f>AND(#REF!,"AAAAAF7ftUc=")</f>
        <v>#REF!</v>
      </c>
      <c r="BU1" t="e">
        <f>AND(#REF!,"AAAAAF7ftUg=")</f>
        <v>#REF!</v>
      </c>
      <c r="BV1" t="e">
        <f>AND(#REF!,"AAAAAF7ftUk=")</f>
        <v>#REF!</v>
      </c>
      <c r="BW1" t="e">
        <f>AND(#REF!,"AAAAAF7ftUo=")</f>
        <v>#REF!</v>
      </c>
      <c r="BX1" t="e">
        <f>AND(#REF!,"AAAAAF7ftUs=")</f>
        <v>#REF!</v>
      </c>
      <c r="BY1" t="e">
        <f>AND(#REF!,"AAAAAF7ftUw=")</f>
        <v>#REF!</v>
      </c>
      <c r="BZ1" t="e">
        <f>AND(#REF!,"AAAAAF7ftU0=")</f>
        <v>#REF!</v>
      </c>
      <c r="CA1" t="e">
        <f>AND(#REF!,"AAAAAF7ftU4=")</f>
        <v>#REF!</v>
      </c>
      <c r="CB1" t="e">
        <f>AND(#REF!,"AAAAAF7ftU8=")</f>
        <v>#REF!</v>
      </c>
      <c r="CC1" t="e">
        <f>AND(#REF!,"AAAAAF7ftVA=")</f>
        <v>#REF!</v>
      </c>
      <c r="CD1" t="e">
        <f>AND(#REF!,"AAAAAF7ftVE=")</f>
        <v>#REF!</v>
      </c>
      <c r="CE1" t="e">
        <f>AND(#REF!,"AAAAAF7ftVI=")</f>
        <v>#REF!</v>
      </c>
      <c r="CF1" t="e">
        <f>AND(#REF!,"AAAAAF7ftVM=")</f>
        <v>#REF!</v>
      </c>
      <c r="CG1" t="e">
        <f>AND(#REF!,"AAAAAF7ftVQ=")</f>
        <v>#REF!</v>
      </c>
      <c r="CH1" t="e">
        <f>AND(#REF!,"AAAAAF7ftVU=")</f>
        <v>#REF!</v>
      </c>
      <c r="CI1" t="e">
        <f>AND(#REF!,"AAAAAF7ftVY=")</f>
        <v>#REF!</v>
      </c>
      <c r="CJ1" t="e">
        <f>AND(#REF!,"AAAAAF7ftVc=")</f>
        <v>#REF!</v>
      </c>
      <c r="CK1" t="e">
        <f>IF(#REF!,"AAAAAF7ftVg=",0)</f>
        <v>#REF!</v>
      </c>
      <c r="CL1" t="e">
        <f>AND(#REF!,"AAAAAF7ftVk=")</f>
        <v>#REF!</v>
      </c>
      <c r="CM1" t="e">
        <f>AND(#REF!,"AAAAAF7ftVo=")</f>
        <v>#REF!</v>
      </c>
      <c r="CN1" t="e">
        <f>AND(#REF!,"AAAAAF7ftVs=")</f>
        <v>#REF!</v>
      </c>
      <c r="CO1" t="e">
        <f>AND(#REF!,"AAAAAF7ftVw=")</f>
        <v>#REF!</v>
      </c>
      <c r="CP1" t="e">
        <f>AND(#REF!,"AAAAAF7ftV0=")</f>
        <v>#REF!</v>
      </c>
      <c r="CQ1" t="e">
        <f>AND(#REF!,"AAAAAF7ftV4=")</f>
        <v>#REF!</v>
      </c>
      <c r="CR1" t="e">
        <f>AND(#REF!,"AAAAAF7ftV8=")</f>
        <v>#REF!</v>
      </c>
      <c r="CS1" t="e">
        <f>AND(#REF!,"AAAAAF7ftWA=")</f>
        <v>#REF!</v>
      </c>
      <c r="CT1" t="e">
        <f>AND(#REF!,"AAAAAF7ftWE=")</f>
        <v>#REF!</v>
      </c>
      <c r="CU1" t="e">
        <f>AND(#REF!,"AAAAAF7ftWI=")</f>
        <v>#REF!</v>
      </c>
      <c r="CV1" t="e">
        <f>AND(#REF!,"AAAAAF7ftWM=")</f>
        <v>#REF!</v>
      </c>
      <c r="CW1" t="e">
        <f>AND(#REF!,"AAAAAF7ftWQ=")</f>
        <v>#REF!</v>
      </c>
      <c r="CX1" t="e">
        <f>AND(#REF!,"AAAAAF7ftWU=")</f>
        <v>#REF!</v>
      </c>
      <c r="CY1" t="e">
        <f>AND(#REF!,"AAAAAF7ftWY=")</f>
        <v>#REF!</v>
      </c>
      <c r="CZ1" t="e">
        <f>AND(#REF!,"AAAAAF7ftWc=")</f>
        <v>#REF!</v>
      </c>
      <c r="DA1" t="e">
        <f>AND(#REF!,"AAAAAF7ftWg=")</f>
        <v>#REF!</v>
      </c>
      <c r="DB1" t="e">
        <f>AND(#REF!,"AAAAAF7ftWk=")</f>
        <v>#REF!</v>
      </c>
      <c r="DC1" t="e">
        <f>AND(#REF!,"AAAAAF7ftWo=")</f>
        <v>#REF!</v>
      </c>
      <c r="DD1" t="e">
        <f>AND(#REF!,"AAAAAF7ftWs=")</f>
        <v>#REF!</v>
      </c>
      <c r="DE1" t="e">
        <f>AND(#REF!,"AAAAAF7ftWw=")</f>
        <v>#REF!</v>
      </c>
      <c r="DF1" t="e">
        <f>AND(#REF!,"AAAAAF7ftW0=")</f>
        <v>#REF!</v>
      </c>
      <c r="DG1" t="e">
        <f>IF(#REF!,"AAAAAF7ftW4=",0)</f>
        <v>#REF!</v>
      </c>
      <c r="DH1" t="e">
        <f>AND(#REF!,"AAAAAF7ftW8=")</f>
        <v>#REF!</v>
      </c>
      <c r="DI1" t="e">
        <f>AND(#REF!,"AAAAAF7ftXA=")</f>
        <v>#REF!</v>
      </c>
      <c r="DJ1" t="e">
        <f>AND(#REF!,"AAAAAF7ftXE=")</f>
        <v>#REF!</v>
      </c>
      <c r="DK1" t="e">
        <f>AND(#REF!,"AAAAAF7ftXI=")</f>
        <v>#REF!</v>
      </c>
      <c r="DL1" t="e">
        <f>AND(#REF!,"AAAAAF7ftXM=")</f>
        <v>#REF!</v>
      </c>
      <c r="DM1" t="e">
        <f>AND(#REF!,"AAAAAF7ftXQ=")</f>
        <v>#REF!</v>
      </c>
      <c r="DN1" t="e">
        <f>AND(#REF!,"AAAAAF7ftXU=")</f>
        <v>#REF!</v>
      </c>
      <c r="DO1" t="e">
        <f>AND(#REF!,"AAAAAF7ftXY=")</f>
        <v>#REF!</v>
      </c>
      <c r="DP1" t="e">
        <f>AND(#REF!,"AAAAAF7ftXc=")</f>
        <v>#REF!</v>
      </c>
      <c r="DQ1" t="e">
        <f>AND(#REF!,"AAAAAF7ftXg=")</f>
        <v>#REF!</v>
      </c>
      <c r="DR1" t="e">
        <f>AND(#REF!,"AAAAAF7ftXk=")</f>
        <v>#REF!</v>
      </c>
      <c r="DS1" t="e">
        <f>AND(#REF!,"AAAAAF7ftXo=")</f>
        <v>#REF!</v>
      </c>
      <c r="DT1" t="e">
        <f>AND(#REF!,"AAAAAF7ftXs=")</f>
        <v>#REF!</v>
      </c>
      <c r="DU1" t="e">
        <f>AND(#REF!,"AAAAAF7ftXw=")</f>
        <v>#REF!</v>
      </c>
      <c r="DV1" t="e">
        <f>AND(#REF!,"AAAAAF7ftX0=")</f>
        <v>#REF!</v>
      </c>
      <c r="DW1" t="e">
        <f>AND(#REF!,"AAAAAF7ftX4=")</f>
        <v>#REF!</v>
      </c>
      <c r="DX1" t="e">
        <f>AND(#REF!,"AAAAAF7ftX8=")</f>
        <v>#REF!</v>
      </c>
      <c r="DY1" t="e">
        <f>AND(#REF!,"AAAAAF7ftYA=")</f>
        <v>#REF!</v>
      </c>
      <c r="DZ1" t="e">
        <f>AND(#REF!,"AAAAAF7ftYE=")</f>
        <v>#REF!</v>
      </c>
      <c r="EA1" t="e">
        <f>AND(#REF!,"AAAAAF7ftYI=")</f>
        <v>#REF!</v>
      </c>
      <c r="EB1" t="e">
        <f>AND(#REF!,"AAAAAF7ftYM=")</f>
        <v>#REF!</v>
      </c>
      <c r="EC1" t="e">
        <f>IF(#REF!,"AAAAAF7ftYQ=",0)</f>
        <v>#REF!</v>
      </c>
      <c r="ED1" t="e">
        <f>AND(#REF!,"AAAAAF7ftYU=")</f>
        <v>#REF!</v>
      </c>
      <c r="EE1" t="e">
        <f>AND(#REF!,"AAAAAF7ftYY=")</f>
        <v>#REF!</v>
      </c>
      <c r="EF1" t="e">
        <f>AND(#REF!,"AAAAAF7ftYc=")</f>
        <v>#REF!</v>
      </c>
      <c r="EG1" t="e">
        <f>AND(#REF!,"AAAAAF7ftYg=")</f>
        <v>#REF!</v>
      </c>
      <c r="EH1" t="e">
        <f>AND(#REF!,"AAAAAF7ftYk=")</f>
        <v>#REF!</v>
      </c>
      <c r="EI1" t="e">
        <f>AND(#REF!,"AAAAAF7ftYo=")</f>
        <v>#REF!</v>
      </c>
      <c r="EJ1" t="e">
        <f>AND(#REF!,"AAAAAF7ftYs=")</f>
        <v>#REF!</v>
      </c>
      <c r="EK1" t="e">
        <f>AND(#REF!,"AAAAAF7ftYw=")</f>
        <v>#REF!</v>
      </c>
      <c r="EL1" t="e">
        <f>AND(#REF!,"AAAAAF7ftY0=")</f>
        <v>#REF!</v>
      </c>
      <c r="EM1" t="e">
        <f>AND(#REF!,"AAAAAF7ftY4=")</f>
        <v>#REF!</v>
      </c>
      <c r="EN1" t="e">
        <f>AND(#REF!,"AAAAAF7ftY8=")</f>
        <v>#REF!</v>
      </c>
      <c r="EO1" t="e">
        <f>AND(#REF!,"AAAAAF7ftZA=")</f>
        <v>#REF!</v>
      </c>
      <c r="EP1" t="e">
        <f>AND(#REF!,"AAAAAF7ftZE=")</f>
        <v>#REF!</v>
      </c>
      <c r="EQ1" t="e">
        <f>AND(#REF!,"AAAAAF7ftZI=")</f>
        <v>#REF!</v>
      </c>
      <c r="ER1" t="e">
        <f>AND(#REF!,"AAAAAF7ftZM=")</f>
        <v>#REF!</v>
      </c>
      <c r="ES1" t="e">
        <f>AND(#REF!,"AAAAAF7ftZQ=")</f>
        <v>#REF!</v>
      </c>
      <c r="ET1" t="e">
        <f>AND(#REF!,"AAAAAF7ftZU=")</f>
        <v>#REF!</v>
      </c>
      <c r="EU1" t="e">
        <f>AND(#REF!,"AAAAAF7ftZY=")</f>
        <v>#REF!</v>
      </c>
      <c r="EV1" t="e">
        <f>AND(#REF!,"AAAAAF7ftZc=")</f>
        <v>#REF!</v>
      </c>
      <c r="EW1" t="e">
        <f>AND(#REF!,"AAAAAF7ftZg=")</f>
        <v>#REF!</v>
      </c>
      <c r="EX1" t="e">
        <f>AND(#REF!,"AAAAAF7ftZk=")</f>
        <v>#REF!</v>
      </c>
      <c r="EY1" t="e">
        <f>IF(#REF!,"AAAAAF7ftZo=",0)</f>
        <v>#REF!</v>
      </c>
      <c r="EZ1" t="e">
        <f>AND(#REF!,"AAAAAF7ftZs=")</f>
        <v>#REF!</v>
      </c>
      <c r="FA1" t="e">
        <f>AND(#REF!,"AAAAAF7ftZw=")</f>
        <v>#REF!</v>
      </c>
      <c r="FB1" t="e">
        <f>AND(#REF!,"AAAAAF7ftZ0=")</f>
        <v>#REF!</v>
      </c>
      <c r="FC1" t="e">
        <f>AND(#REF!,"AAAAAF7ftZ4=")</f>
        <v>#REF!</v>
      </c>
      <c r="FD1" t="e">
        <f>AND(#REF!,"AAAAAF7ftZ8=")</f>
        <v>#REF!</v>
      </c>
      <c r="FE1" t="e">
        <f>AND(#REF!,"AAAAAF7ftaA=")</f>
        <v>#REF!</v>
      </c>
      <c r="FF1" t="e">
        <f>AND(#REF!,"AAAAAF7ftaE=")</f>
        <v>#REF!</v>
      </c>
      <c r="FG1" t="e">
        <f>AND(#REF!,"AAAAAF7ftaI=")</f>
        <v>#REF!</v>
      </c>
      <c r="FH1" t="e">
        <f>AND(#REF!,"AAAAAF7ftaM=")</f>
        <v>#REF!</v>
      </c>
      <c r="FI1" t="e">
        <f>AND(#REF!,"AAAAAF7ftaQ=")</f>
        <v>#REF!</v>
      </c>
      <c r="FJ1" t="e">
        <f>AND(#REF!,"AAAAAF7ftaU=")</f>
        <v>#REF!</v>
      </c>
      <c r="FK1" t="e">
        <f>AND(#REF!,"AAAAAF7ftaY=")</f>
        <v>#REF!</v>
      </c>
      <c r="FL1" t="e">
        <f>AND(#REF!,"AAAAAF7ftac=")</f>
        <v>#REF!</v>
      </c>
      <c r="FM1" t="e">
        <f>AND(#REF!,"AAAAAF7ftag=")</f>
        <v>#REF!</v>
      </c>
      <c r="FN1" t="e">
        <f>AND(#REF!,"AAAAAF7ftak=")</f>
        <v>#REF!</v>
      </c>
      <c r="FO1" t="e">
        <f>AND(#REF!,"AAAAAF7ftao=")</f>
        <v>#REF!</v>
      </c>
      <c r="FP1" t="e">
        <f>AND(#REF!,"AAAAAF7ftas=")</f>
        <v>#REF!</v>
      </c>
      <c r="FQ1" t="e">
        <f>AND(#REF!,"AAAAAF7ftaw=")</f>
        <v>#REF!</v>
      </c>
      <c r="FR1" t="e">
        <f>AND(#REF!,"AAAAAF7fta0=")</f>
        <v>#REF!</v>
      </c>
      <c r="FS1" t="e">
        <f>AND(#REF!,"AAAAAF7fta4=")</f>
        <v>#REF!</v>
      </c>
      <c r="FT1" t="e">
        <f>AND(#REF!,"AAAAAF7fta8=")</f>
        <v>#REF!</v>
      </c>
      <c r="FU1" t="e">
        <f>IF(#REF!,"AAAAAF7ftbA=",0)</f>
        <v>#REF!</v>
      </c>
      <c r="FV1" t="e">
        <f>AND(#REF!,"AAAAAF7ftbE=")</f>
        <v>#REF!</v>
      </c>
      <c r="FW1" t="e">
        <f>AND(#REF!,"AAAAAF7ftbI=")</f>
        <v>#REF!</v>
      </c>
      <c r="FX1" t="e">
        <f>AND(#REF!,"AAAAAF7ftbM=")</f>
        <v>#REF!</v>
      </c>
      <c r="FY1" t="e">
        <f>AND(#REF!,"AAAAAF7ftbQ=")</f>
        <v>#REF!</v>
      </c>
      <c r="FZ1" t="e">
        <f>AND(#REF!,"AAAAAF7ftbU=")</f>
        <v>#REF!</v>
      </c>
      <c r="GA1" t="e">
        <f>AND(#REF!,"AAAAAF7ftbY=")</f>
        <v>#REF!</v>
      </c>
      <c r="GB1" t="e">
        <f>AND(#REF!,"AAAAAF7ftbc=")</f>
        <v>#REF!</v>
      </c>
      <c r="GC1" t="e">
        <f>AND(#REF!,"AAAAAF7ftbg=")</f>
        <v>#REF!</v>
      </c>
      <c r="GD1" t="e">
        <f>AND(#REF!,"AAAAAF7ftbk=")</f>
        <v>#REF!</v>
      </c>
      <c r="GE1" t="e">
        <f>AND(#REF!,"AAAAAF7ftbo=")</f>
        <v>#REF!</v>
      </c>
      <c r="GF1" t="e">
        <f>AND(#REF!,"AAAAAF7ftbs=")</f>
        <v>#REF!</v>
      </c>
      <c r="GG1" t="e">
        <f>AND(#REF!,"AAAAAF7ftbw=")</f>
        <v>#REF!</v>
      </c>
      <c r="GH1" t="e">
        <f>AND(#REF!,"AAAAAF7ftb0=")</f>
        <v>#REF!</v>
      </c>
      <c r="GI1" t="e">
        <f>AND(#REF!,"AAAAAF7ftb4=")</f>
        <v>#REF!</v>
      </c>
      <c r="GJ1" t="e">
        <f>AND(#REF!,"AAAAAF7ftb8=")</f>
        <v>#REF!</v>
      </c>
      <c r="GK1" t="e">
        <f>AND(#REF!,"AAAAAF7ftcA=")</f>
        <v>#REF!</v>
      </c>
      <c r="GL1" t="e">
        <f>AND(#REF!,"AAAAAF7ftcE=")</f>
        <v>#REF!</v>
      </c>
      <c r="GM1" t="e">
        <f>AND(#REF!,"AAAAAF7ftcI=")</f>
        <v>#REF!</v>
      </c>
      <c r="GN1" t="e">
        <f>AND(#REF!,"AAAAAF7ftcM=")</f>
        <v>#REF!</v>
      </c>
      <c r="GO1" t="e">
        <f>AND(#REF!,"AAAAAF7ftcQ=")</f>
        <v>#REF!</v>
      </c>
      <c r="GP1" t="e">
        <f>AND(#REF!,"AAAAAF7ftcU=")</f>
        <v>#REF!</v>
      </c>
      <c r="GQ1" t="e">
        <f>IF(#REF!,"AAAAAF7ftcY=",0)</f>
        <v>#REF!</v>
      </c>
      <c r="GR1" t="e">
        <f>AND(#REF!,"AAAAAF7ftcc=")</f>
        <v>#REF!</v>
      </c>
      <c r="GS1" t="e">
        <f>AND(#REF!,"AAAAAF7ftcg=")</f>
        <v>#REF!</v>
      </c>
      <c r="GT1" t="e">
        <f>AND(#REF!,"AAAAAF7ftck=")</f>
        <v>#REF!</v>
      </c>
      <c r="GU1" t="e">
        <f>AND(#REF!,"AAAAAF7ftco=")</f>
        <v>#REF!</v>
      </c>
      <c r="GV1" t="e">
        <f>AND(#REF!,"AAAAAF7ftcs=")</f>
        <v>#REF!</v>
      </c>
      <c r="GW1" t="e">
        <f>AND(#REF!,"AAAAAF7ftcw=")</f>
        <v>#REF!</v>
      </c>
      <c r="GX1" t="e">
        <f>AND(#REF!,"AAAAAF7ftc0=")</f>
        <v>#REF!</v>
      </c>
      <c r="GY1" t="e">
        <f>AND(#REF!,"AAAAAF7ftc4=")</f>
        <v>#REF!</v>
      </c>
      <c r="GZ1" t="e">
        <f>AND(#REF!,"AAAAAF7ftc8=")</f>
        <v>#REF!</v>
      </c>
      <c r="HA1" t="e">
        <f>AND(#REF!,"AAAAAF7ftdA=")</f>
        <v>#REF!</v>
      </c>
      <c r="HB1" t="e">
        <f>AND(#REF!,"AAAAAF7ftdE=")</f>
        <v>#REF!</v>
      </c>
      <c r="HC1" t="e">
        <f>AND(#REF!,"AAAAAF7ftdI=")</f>
        <v>#REF!</v>
      </c>
      <c r="HD1" t="e">
        <f>AND(#REF!,"AAAAAF7ftdM=")</f>
        <v>#REF!</v>
      </c>
      <c r="HE1" t="e">
        <f>AND(#REF!,"AAAAAF7ftdQ=")</f>
        <v>#REF!</v>
      </c>
      <c r="HF1" t="e">
        <f>AND(#REF!,"AAAAAF7ftdU=")</f>
        <v>#REF!</v>
      </c>
      <c r="HG1" t="e">
        <f>AND(#REF!,"AAAAAF7ftdY=")</f>
        <v>#REF!</v>
      </c>
      <c r="HH1" t="e">
        <f>AND(#REF!,"AAAAAF7ftdc=")</f>
        <v>#REF!</v>
      </c>
      <c r="HI1" t="e">
        <f>AND(#REF!,"AAAAAF7ftdg=")</f>
        <v>#REF!</v>
      </c>
      <c r="HJ1" t="e">
        <f>AND(#REF!,"AAAAAF7ftdk=")</f>
        <v>#REF!</v>
      </c>
      <c r="HK1" t="e">
        <f>AND(#REF!,"AAAAAF7ftdo=")</f>
        <v>#REF!</v>
      </c>
      <c r="HL1" t="e">
        <f>AND(#REF!,"AAAAAF7ftds=")</f>
        <v>#REF!</v>
      </c>
      <c r="HM1" t="e">
        <f>IF(#REF!,"AAAAAF7ftdw=",0)</f>
        <v>#REF!</v>
      </c>
      <c r="HN1" t="e">
        <f>AND(#REF!,"AAAAAF7ftd0=")</f>
        <v>#REF!</v>
      </c>
      <c r="HO1" t="e">
        <f>AND(#REF!,"AAAAAF7ftd4=")</f>
        <v>#REF!</v>
      </c>
      <c r="HP1" t="e">
        <f>AND(#REF!,"AAAAAF7ftd8=")</f>
        <v>#REF!</v>
      </c>
      <c r="HQ1" t="e">
        <f>AND(#REF!,"AAAAAF7fteA=")</f>
        <v>#REF!</v>
      </c>
      <c r="HR1" t="e">
        <f>AND(#REF!,"AAAAAF7fteE=")</f>
        <v>#REF!</v>
      </c>
      <c r="HS1" t="e">
        <f>AND(#REF!,"AAAAAF7fteI=")</f>
        <v>#REF!</v>
      </c>
      <c r="HT1" t="e">
        <f>AND(#REF!,"AAAAAF7fteM=")</f>
        <v>#REF!</v>
      </c>
      <c r="HU1" t="e">
        <f>AND(#REF!,"AAAAAF7fteQ=")</f>
        <v>#REF!</v>
      </c>
      <c r="HV1" t="e">
        <f>AND(#REF!,"AAAAAF7fteU=")</f>
        <v>#REF!</v>
      </c>
      <c r="HW1" t="e">
        <f>AND(#REF!,"AAAAAF7fteY=")</f>
        <v>#REF!</v>
      </c>
      <c r="HX1" t="e">
        <f>AND(#REF!,"AAAAAF7ftec=")</f>
        <v>#REF!</v>
      </c>
      <c r="HY1" t="e">
        <f>AND(#REF!,"AAAAAF7fteg=")</f>
        <v>#REF!</v>
      </c>
      <c r="HZ1" t="e">
        <f>AND(#REF!,"AAAAAF7ftek=")</f>
        <v>#REF!</v>
      </c>
      <c r="IA1" t="e">
        <f>AND(#REF!,"AAAAAF7fteo=")</f>
        <v>#REF!</v>
      </c>
      <c r="IB1" t="e">
        <f>AND(#REF!,"AAAAAF7ftes=")</f>
        <v>#REF!</v>
      </c>
      <c r="IC1" t="e">
        <f>AND(#REF!,"AAAAAF7ftew=")</f>
        <v>#REF!</v>
      </c>
      <c r="ID1" t="e">
        <f>AND(#REF!,"AAAAAF7fte0=")</f>
        <v>#REF!</v>
      </c>
      <c r="IE1" t="e">
        <f>AND(#REF!,"AAAAAF7fte4=")</f>
        <v>#REF!</v>
      </c>
      <c r="IF1" t="e">
        <f>AND(#REF!,"AAAAAF7fte8=")</f>
        <v>#REF!</v>
      </c>
      <c r="IG1" t="e">
        <f>AND(#REF!,"AAAAAF7ftfA=")</f>
        <v>#REF!</v>
      </c>
      <c r="IH1" t="e">
        <f>AND(#REF!,"AAAAAF7ftfE=")</f>
        <v>#REF!</v>
      </c>
      <c r="II1" t="e">
        <f>IF(#REF!,"AAAAAF7ftfI=",0)</f>
        <v>#REF!</v>
      </c>
      <c r="IJ1" t="e">
        <f>AND(#REF!,"AAAAAF7ftfM=")</f>
        <v>#REF!</v>
      </c>
      <c r="IK1" t="e">
        <f>AND(#REF!,"AAAAAF7ftfQ=")</f>
        <v>#REF!</v>
      </c>
      <c r="IL1" t="e">
        <f>AND(#REF!,"AAAAAF7ftfU=")</f>
        <v>#REF!</v>
      </c>
      <c r="IM1" t="e">
        <f>AND(#REF!,"AAAAAF7ftfY=")</f>
        <v>#REF!</v>
      </c>
      <c r="IN1" t="e">
        <f>AND(#REF!,"AAAAAF7ftfc=")</f>
        <v>#REF!</v>
      </c>
      <c r="IO1" t="e">
        <f>AND(#REF!,"AAAAAF7ftfg=")</f>
        <v>#REF!</v>
      </c>
      <c r="IP1" t="e">
        <f>AND(#REF!,"AAAAAF7ftfk=")</f>
        <v>#REF!</v>
      </c>
      <c r="IQ1" t="e">
        <f>AND(#REF!,"AAAAAF7ftfo=")</f>
        <v>#REF!</v>
      </c>
      <c r="IR1" t="e">
        <f>AND(#REF!,"AAAAAF7ftfs=")</f>
        <v>#REF!</v>
      </c>
      <c r="IS1" t="e">
        <f>AND(#REF!,"AAAAAF7ftfw=")</f>
        <v>#REF!</v>
      </c>
      <c r="IT1" t="e">
        <f>AND(#REF!,"AAAAAF7ftf0=")</f>
        <v>#REF!</v>
      </c>
      <c r="IU1" t="e">
        <f>AND(#REF!,"AAAAAF7ftf4=")</f>
        <v>#REF!</v>
      </c>
      <c r="IV1" t="e">
        <f>AND(#REF!,"AAAAAF7ftf8=")</f>
        <v>#REF!</v>
      </c>
    </row>
    <row r="2" spans="1:256">
      <c r="A2" t="e">
        <f>AND(#REF!,"AAAAABn//gA=")</f>
        <v>#REF!</v>
      </c>
      <c r="B2" t="e">
        <f>AND(#REF!,"AAAAABn//gE=")</f>
        <v>#REF!</v>
      </c>
      <c r="C2" t="e">
        <f>AND(#REF!,"AAAAABn//gI=")</f>
        <v>#REF!</v>
      </c>
      <c r="D2" t="e">
        <f>AND(#REF!,"AAAAABn//gM=")</f>
        <v>#REF!</v>
      </c>
      <c r="E2" t="e">
        <f>AND(#REF!,"AAAAABn//gQ=")</f>
        <v>#REF!</v>
      </c>
      <c r="F2" t="e">
        <f>AND(#REF!,"AAAAABn//gU=")</f>
        <v>#REF!</v>
      </c>
      <c r="G2" t="e">
        <f>AND(#REF!,"AAAAABn//gY=")</f>
        <v>#REF!</v>
      </c>
      <c r="H2" t="e">
        <f>AND(#REF!,"AAAAABn//gc=")</f>
        <v>#REF!</v>
      </c>
      <c r="I2" t="e">
        <f>IF(#REF!,"AAAAABn//gg=",0)</f>
        <v>#REF!</v>
      </c>
      <c r="J2" t="e">
        <f>AND(#REF!,"AAAAABn//gk=")</f>
        <v>#REF!</v>
      </c>
      <c r="K2" t="e">
        <f>AND(#REF!,"AAAAABn//go=")</f>
        <v>#REF!</v>
      </c>
      <c r="L2" t="e">
        <f>AND(#REF!,"AAAAABn//gs=")</f>
        <v>#REF!</v>
      </c>
      <c r="M2" t="e">
        <f>AND(#REF!,"AAAAABn//gw=")</f>
        <v>#REF!</v>
      </c>
      <c r="N2" t="e">
        <f>AND(#REF!,"AAAAABn//g0=")</f>
        <v>#REF!</v>
      </c>
      <c r="O2" t="e">
        <f>AND(#REF!,"AAAAABn//g4=")</f>
        <v>#REF!</v>
      </c>
      <c r="P2" t="e">
        <f>AND(#REF!,"AAAAABn//g8=")</f>
        <v>#REF!</v>
      </c>
      <c r="Q2" t="e">
        <f>AND(#REF!,"AAAAABn//hA=")</f>
        <v>#REF!</v>
      </c>
      <c r="R2" t="e">
        <f>AND(#REF!,"AAAAABn//hE=")</f>
        <v>#REF!</v>
      </c>
      <c r="S2" t="e">
        <f>AND(#REF!,"AAAAABn//hI=")</f>
        <v>#REF!</v>
      </c>
      <c r="T2" t="e">
        <f>AND(#REF!,"AAAAABn//hM=")</f>
        <v>#REF!</v>
      </c>
      <c r="U2" t="e">
        <f>AND(#REF!,"AAAAABn//hQ=")</f>
        <v>#REF!</v>
      </c>
      <c r="V2" t="e">
        <f>AND(#REF!,"AAAAABn//hU=")</f>
        <v>#REF!</v>
      </c>
      <c r="W2" t="e">
        <f>AND(#REF!,"AAAAABn//hY=")</f>
        <v>#REF!</v>
      </c>
      <c r="X2" t="e">
        <f>AND(#REF!,"AAAAABn//hc=")</f>
        <v>#REF!</v>
      </c>
      <c r="Y2" t="e">
        <f>AND(#REF!,"AAAAABn//hg=")</f>
        <v>#REF!</v>
      </c>
      <c r="Z2" t="e">
        <f>AND(#REF!,"AAAAABn//hk=")</f>
        <v>#REF!</v>
      </c>
      <c r="AA2" t="e">
        <f>AND(#REF!,"AAAAABn//ho=")</f>
        <v>#REF!</v>
      </c>
      <c r="AB2" t="e">
        <f>AND(#REF!,"AAAAABn//hs=")</f>
        <v>#REF!</v>
      </c>
      <c r="AC2" t="e">
        <f>AND(#REF!,"AAAAABn//hw=")</f>
        <v>#REF!</v>
      </c>
      <c r="AD2" t="e">
        <f>AND(#REF!,"AAAAABn//h0=")</f>
        <v>#REF!</v>
      </c>
      <c r="AE2" t="e">
        <f>IF(#REF!,"AAAAABn//h4=",0)</f>
        <v>#REF!</v>
      </c>
      <c r="AF2" t="e">
        <f>AND(#REF!,"AAAAABn//h8=")</f>
        <v>#REF!</v>
      </c>
      <c r="AG2" t="e">
        <f>AND(#REF!,"AAAAABn//iA=")</f>
        <v>#REF!</v>
      </c>
      <c r="AH2" t="e">
        <f>AND(#REF!,"AAAAABn//iE=")</f>
        <v>#REF!</v>
      </c>
      <c r="AI2" t="e">
        <f>AND(#REF!,"AAAAABn//iI=")</f>
        <v>#REF!</v>
      </c>
      <c r="AJ2" t="e">
        <f>AND(#REF!,"AAAAABn//iM=")</f>
        <v>#REF!</v>
      </c>
      <c r="AK2" t="e">
        <f>AND(#REF!,"AAAAABn//iQ=")</f>
        <v>#REF!</v>
      </c>
      <c r="AL2" t="e">
        <f>AND(#REF!,"AAAAABn//iU=")</f>
        <v>#REF!</v>
      </c>
      <c r="AM2" t="e">
        <f>AND(#REF!,"AAAAABn//iY=")</f>
        <v>#REF!</v>
      </c>
      <c r="AN2" t="e">
        <f>AND(#REF!,"AAAAABn//ic=")</f>
        <v>#REF!</v>
      </c>
      <c r="AO2" t="e">
        <f>AND(#REF!,"AAAAABn//ig=")</f>
        <v>#REF!</v>
      </c>
      <c r="AP2" t="e">
        <f>AND(#REF!,"AAAAABn//ik=")</f>
        <v>#REF!</v>
      </c>
      <c r="AQ2" t="e">
        <f>AND(#REF!,"AAAAABn//io=")</f>
        <v>#REF!</v>
      </c>
      <c r="AR2" t="e">
        <f>AND(#REF!,"AAAAABn//is=")</f>
        <v>#REF!</v>
      </c>
      <c r="AS2" t="e">
        <f>AND(#REF!,"AAAAABn//iw=")</f>
        <v>#REF!</v>
      </c>
      <c r="AT2" t="e">
        <f>AND(#REF!,"AAAAABn//i0=")</f>
        <v>#REF!</v>
      </c>
      <c r="AU2" t="e">
        <f>AND(#REF!,"AAAAABn//i4=")</f>
        <v>#REF!</v>
      </c>
      <c r="AV2" t="e">
        <f>AND(#REF!,"AAAAABn//i8=")</f>
        <v>#REF!</v>
      </c>
      <c r="AW2" t="e">
        <f>AND(#REF!,"AAAAABn//jA=")</f>
        <v>#REF!</v>
      </c>
      <c r="AX2" t="e">
        <f>AND(#REF!,"AAAAABn//jE=")</f>
        <v>#REF!</v>
      </c>
      <c r="AY2" t="e">
        <f>AND(#REF!,"AAAAABn//jI=")</f>
        <v>#REF!</v>
      </c>
      <c r="AZ2" t="e">
        <f>AND(#REF!,"AAAAABn//jM=")</f>
        <v>#REF!</v>
      </c>
      <c r="BA2" t="e">
        <f>IF(#REF!,"AAAAABn//jQ=",0)</f>
        <v>#REF!</v>
      </c>
      <c r="BB2" t="e">
        <f>AND(#REF!,"AAAAABn//jU=")</f>
        <v>#REF!</v>
      </c>
      <c r="BC2" t="e">
        <f>AND(#REF!,"AAAAABn//jY=")</f>
        <v>#REF!</v>
      </c>
      <c r="BD2" t="e">
        <f>AND(#REF!,"AAAAABn//jc=")</f>
        <v>#REF!</v>
      </c>
      <c r="BE2" t="e">
        <f>AND(#REF!,"AAAAABn//jg=")</f>
        <v>#REF!</v>
      </c>
      <c r="BF2" t="e">
        <f>AND(#REF!,"AAAAABn//jk=")</f>
        <v>#REF!</v>
      </c>
      <c r="BG2" t="e">
        <f>AND(#REF!,"AAAAABn//jo=")</f>
        <v>#REF!</v>
      </c>
      <c r="BH2" t="e">
        <f>AND(#REF!,"AAAAABn//js=")</f>
        <v>#REF!</v>
      </c>
      <c r="BI2" t="e">
        <f>AND(#REF!,"AAAAABn//jw=")</f>
        <v>#REF!</v>
      </c>
      <c r="BJ2" t="e">
        <f>AND(#REF!,"AAAAABn//j0=")</f>
        <v>#REF!</v>
      </c>
      <c r="BK2" t="e">
        <f>AND(#REF!,"AAAAABn//j4=")</f>
        <v>#REF!</v>
      </c>
      <c r="BL2" t="e">
        <f>AND(#REF!,"AAAAABn//j8=")</f>
        <v>#REF!</v>
      </c>
      <c r="BM2" t="e">
        <f>AND(#REF!,"AAAAABn//kA=")</f>
        <v>#REF!</v>
      </c>
      <c r="BN2" t="e">
        <f>AND(#REF!,"AAAAABn//kE=")</f>
        <v>#REF!</v>
      </c>
      <c r="BO2" t="e">
        <f>AND(#REF!,"AAAAABn//kI=")</f>
        <v>#REF!</v>
      </c>
      <c r="BP2" t="e">
        <f>AND(#REF!,"AAAAABn//kM=")</f>
        <v>#REF!</v>
      </c>
      <c r="BQ2" t="e">
        <f>AND(#REF!,"AAAAABn//kQ=")</f>
        <v>#REF!</v>
      </c>
      <c r="BR2" t="e">
        <f>AND(#REF!,"AAAAABn//kU=")</f>
        <v>#REF!</v>
      </c>
      <c r="BS2" t="e">
        <f>AND(#REF!,"AAAAABn//kY=")</f>
        <v>#REF!</v>
      </c>
      <c r="BT2" t="e">
        <f>AND(#REF!,"AAAAABn//kc=")</f>
        <v>#REF!</v>
      </c>
      <c r="BU2" t="e">
        <f>AND(#REF!,"AAAAABn//kg=")</f>
        <v>#REF!</v>
      </c>
      <c r="BV2" t="e">
        <f>AND(#REF!,"AAAAABn//kk=")</f>
        <v>#REF!</v>
      </c>
      <c r="BW2" t="e">
        <f>IF(#REF!,"AAAAABn//ko=",0)</f>
        <v>#REF!</v>
      </c>
      <c r="BX2" t="e">
        <f>AND(#REF!,"AAAAABn//ks=")</f>
        <v>#REF!</v>
      </c>
      <c r="BY2" t="e">
        <f>AND(#REF!,"AAAAABn//kw=")</f>
        <v>#REF!</v>
      </c>
      <c r="BZ2" t="e">
        <f>AND(#REF!,"AAAAABn//k0=")</f>
        <v>#REF!</v>
      </c>
      <c r="CA2" t="e">
        <f>AND(#REF!,"AAAAABn//k4=")</f>
        <v>#REF!</v>
      </c>
      <c r="CB2" t="e">
        <f>AND(#REF!,"AAAAABn//k8=")</f>
        <v>#REF!</v>
      </c>
      <c r="CC2" t="e">
        <f>AND(#REF!,"AAAAABn//lA=")</f>
        <v>#REF!</v>
      </c>
      <c r="CD2" t="e">
        <f>AND(#REF!,"AAAAABn//lE=")</f>
        <v>#REF!</v>
      </c>
      <c r="CE2" t="e">
        <f>AND(#REF!,"AAAAABn//lI=")</f>
        <v>#REF!</v>
      </c>
      <c r="CF2" t="e">
        <f>AND(#REF!,"AAAAABn//lM=")</f>
        <v>#REF!</v>
      </c>
      <c r="CG2" t="e">
        <f>AND(#REF!,"AAAAABn//lQ=")</f>
        <v>#REF!</v>
      </c>
      <c r="CH2" t="e">
        <f>AND(#REF!,"AAAAABn//lU=")</f>
        <v>#REF!</v>
      </c>
      <c r="CI2" t="e">
        <f>AND(#REF!,"AAAAABn//lY=")</f>
        <v>#REF!</v>
      </c>
      <c r="CJ2" t="e">
        <f>AND(#REF!,"AAAAABn//lc=")</f>
        <v>#REF!</v>
      </c>
      <c r="CK2" t="e">
        <f>AND(#REF!,"AAAAABn//lg=")</f>
        <v>#REF!</v>
      </c>
      <c r="CL2" t="e">
        <f>AND(#REF!,"AAAAABn//lk=")</f>
        <v>#REF!</v>
      </c>
      <c r="CM2" t="e">
        <f>AND(#REF!,"AAAAABn//lo=")</f>
        <v>#REF!</v>
      </c>
      <c r="CN2" t="e">
        <f>AND(#REF!,"AAAAABn//ls=")</f>
        <v>#REF!</v>
      </c>
      <c r="CO2" t="e">
        <f>AND(#REF!,"AAAAABn//lw=")</f>
        <v>#REF!</v>
      </c>
      <c r="CP2" t="e">
        <f>AND(#REF!,"AAAAABn//l0=")</f>
        <v>#REF!</v>
      </c>
      <c r="CQ2" t="e">
        <f>AND(#REF!,"AAAAABn//l4=")</f>
        <v>#REF!</v>
      </c>
      <c r="CR2" t="e">
        <f>AND(#REF!,"AAAAABn//l8=")</f>
        <v>#REF!</v>
      </c>
      <c r="CS2" t="e">
        <f>IF(#REF!,"AAAAABn//mA=",0)</f>
        <v>#REF!</v>
      </c>
      <c r="CT2" t="e">
        <f>AND(#REF!,"AAAAABn//mE=")</f>
        <v>#REF!</v>
      </c>
      <c r="CU2" t="e">
        <f>AND(#REF!,"AAAAABn//mI=")</f>
        <v>#REF!</v>
      </c>
      <c r="CV2" t="e">
        <f>AND(#REF!,"AAAAABn//mM=")</f>
        <v>#REF!</v>
      </c>
      <c r="CW2" t="e">
        <f>AND(#REF!,"AAAAABn//mQ=")</f>
        <v>#REF!</v>
      </c>
      <c r="CX2" t="e">
        <f>AND(#REF!,"AAAAABn//mU=")</f>
        <v>#REF!</v>
      </c>
      <c r="CY2" t="e">
        <f>AND(#REF!,"AAAAABn//mY=")</f>
        <v>#REF!</v>
      </c>
      <c r="CZ2" t="e">
        <f>AND(#REF!,"AAAAABn//mc=")</f>
        <v>#REF!</v>
      </c>
      <c r="DA2" t="e">
        <f>AND(#REF!,"AAAAABn//mg=")</f>
        <v>#REF!</v>
      </c>
      <c r="DB2" t="e">
        <f>AND(#REF!,"AAAAABn//mk=")</f>
        <v>#REF!</v>
      </c>
      <c r="DC2" t="e">
        <f>AND(#REF!,"AAAAABn//mo=")</f>
        <v>#REF!</v>
      </c>
      <c r="DD2" t="e">
        <f>AND(#REF!,"AAAAABn//ms=")</f>
        <v>#REF!</v>
      </c>
      <c r="DE2" t="e">
        <f>AND(#REF!,"AAAAABn//mw=")</f>
        <v>#REF!</v>
      </c>
      <c r="DF2" t="e">
        <f>AND(#REF!,"AAAAABn//m0=")</f>
        <v>#REF!</v>
      </c>
      <c r="DG2" t="e">
        <f>AND(#REF!,"AAAAABn//m4=")</f>
        <v>#REF!</v>
      </c>
      <c r="DH2" t="e">
        <f>AND(#REF!,"AAAAABn//m8=")</f>
        <v>#REF!</v>
      </c>
      <c r="DI2" t="e">
        <f>AND(#REF!,"AAAAABn//nA=")</f>
        <v>#REF!</v>
      </c>
      <c r="DJ2" t="e">
        <f>AND(#REF!,"AAAAABn//nE=")</f>
        <v>#REF!</v>
      </c>
      <c r="DK2" t="e">
        <f>AND(#REF!,"AAAAABn//nI=")</f>
        <v>#REF!</v>
      </c>
      <c r="DL2" t="e">
        <f>AND(#REF!,"AAAAABn//nM=")</f>
        <v>#REF!</v>
      </c>
      <c r="DM2" t="e">
        <f>AND(#REF!,"AAAAABn//nQ=")</f>
        <v>#REF!</v>
      </c>
      <c r="DN2" t="e">
        <f>AND(#REF!,"AAAAABn//nU=")</f>
        <v>#REF!</v>
      </c>
      <c r="DO2" t="e">
        <f>IF(#REF!,"AAAAABn//nY=",0)</f>
        <v>#REF!</v>
      </c>
      <c r="DP2" t="e">
        <f>AND(#REF!,"AAAAABn//nc=")</f>
        <v>#REF!</v>
      </c>
      <c r="DQ2" t="e">
        <f>AND(#REF!,"AAAAABn//ng=")</f>
        <v>#REF!</v>
      </c>
      <c r="DR2" t="e">
        <f>AND(#REF!,"AAAAABn//nk=")</f>
        <v>#REF!</v>
      </c>
      <c r="DS2" t="e">
        <f>AND(#REF!,"AAAAABn//no=")</f>
        <v>#REF!</v>
      </c>
      <c r="DT2" t="e">
        <f>AND(#REF!,"AAAAABn//ns=")</f>
        <v>#REF!</v>
      </c>
      <c r="DU2" t="e">
        <f>AND(#REF!,"AAAAABn//nw=")</f>
        <v>#REF!</v>
      </c>
      <c r="DV2" t="e">
        <f>AND(#REF!,"AAAAABn//n0=")</f>
        <v>#REF!</v>
      </c>
      <c r="DW2" t="e">
        <f>AND(#REF!,"AAAAABn//n4=")</f>
        <v>#REF!</v>
      </c>
      <c r="DX2" t="e">
        <f>AND(#REF!,"AAAAABn//n8=")</f>
        <v>#REF!</v>
      </c>
      <c r="DY2" t="e">
        <f>AND(#REF!,"AAAAABn//oA=")</f>
        <v>#REF!</v>
      </c>
      <c r="DZ2" t="e">
        <f>AND(#REF!,"AAAAABn//oE=")</f>
        <v>#REF!</v>
      </c>
      <c r="EA2" t="e">
        <f>AND(#REF!,"AAAAABn//oI=")</f>
        <v>#REF!</v>
      </c>
      <c r="EB2" t="e">
        <f>AND(#REF!,"AAAAABn//oM=")</f>
        <v>#REF!</v>
      </c>
      <c r="EC2" t="e">
        <f>AND(#REF!,"AAAAABn//oQ=")</f>
        <v>#REF!</v>
      </c>
      <c r="ED2" t="e">
        <f>AND(#REF!,"AAAAABn//oU=")</f>
        <v>#REF!</v>
      </c>
      <c r="EE2" t="e">
        <f>AND(#REF!,"AAAAABn//oY=")</f>
        <v>#REF!</v>
      </c>
      <c r="EF2" t="e">
        <f>AND(#REF!,"AAAAABn//oc=")</f>
        <v>#REF!</v>
      </c>
      <c r="EG2" t="e">
        <f>AND(#REF!,"AAAAABn//og=")</f>
        <v>#REF!</v>
      </c>
      <c r="EH2" t="e">
        <f>AND(#REF!,"AAAAABn//ok=")</f>
        <v>#REF!</v>
      </c>
      <c r="EI2" t="e">
        <f>AND(#REF!,"AAAAABn//oo=")</f>
        <v>#REF!</v>
      </c>
      <c r="EJ2" t="e">
        <f>AND(#REF!,"AAAAABn//os=")</f>
        <v>#REF!</v>
      </c>
      <c r="EK2" t="e">
        <f>IF(#REF!,"AAAAABn//ow=",0)</f>
        <v>#REF!</v>
      </c>
      <c r="EL2" t="e">
        <f>AND(#REF!,"AAAAABn//o0=")</f>
        <v>#REF!</v>
      </c>
      <c r="EM2" t="e">
        <f>AND(#REF!,"AAAAABn//o4=")</f>
        <v>#REF!</v>
      </c>
      <c r="EN2" t="e">
        <f>AND(#REF!,"AAAAABn//o8=")</f>
        <v>#REF!</v>
      </c>
      <c r="EO2" t="e">
        <f>AND(#REF!,"AAAAABn//pA=")</f>
        <v>#REF!</v>
      </c>
      <c r="EP2" t="e">
        <f>AND(#REF!,"AAAAABn//pE=")</f>
        <v>#REF!</v>
      </c>
      <c r="EQ2" t="e">
        <f>AND(#REF!,"AAAAABn//pI=")</f>
        <v>#REF!</v>
      </c>
      <c r="ER2" t="e">
        <f>AND(#REF!,"AAAAABn//pM=")</f>
        <v>#REF!</v>
      </c>
      <c r="ES2" t="e">
        <f>AND(#REF!,"AAAAABn//pQ=")</f>
        <v>#REF!</v>
      </c>
      <c r="ET2" t="e">
        <f>AND(#REF!,"AAAAABn//pU=")</f>
        <v>#REF!</v>
      </c>
      <c r="EU2" t="e">
        <f>AND(#REF!,"AAAAABn//pY=")</f>
        <v>#REF!</v>
      </c>
      <c r="EV2" t="e">
        <f>AND(#REF!,"AAAAABn//pc=")</f>
        <v>#REF!</v>
      </c>
      <c r="EW2" t="e">
        <f>AND(#REF!,"AAAAABn//pg=")</f>
        <v>#REF!</v>
      </c>
      <c r="EX2" t="e">
        <f>AND(#REF!,"AAAAABn//pk=")</f>
        <v>#REF!</v>
      </c>
      <c r="EY2" t="e">
        <f>AND(#REF!,"AAAAABn//po=")</f>
        <v>#REF!</v>
      </c>
      <c r="EZ2" t="e">
        <f>AND(#REF!,"AAAAABn//ps=")</f>
        <v>#REF!</v>
      </c>
      <c r="FA2" t="e">
        <f>AND(#REF!,"AAAAABn//pw=")</f>
        <v>#REF!</v>
      </c>
      <c r="FB2" t="e">
        <f>AND(#REF!,"AAAAABn//p0=")</f>
        <v>#REF!</v>
      </c>
      <c r="FC2" t="e">
        <f>AND(#REF!,"AAAAABn//p4=")</f>
        <v>#REF!</v>
      </c>
      <c r="FD2" t="e">
        <f>AND(#REF!,"AAAAABn//p8=")</f>
        <v>#REF!</v>
      </c>
      <c r="FE2" t="e">
        <f>AND(#REF!,"AAAAABn//qA=")</f>
        <v>#REF!</v>
      </c>
      <c r="FF2" t="e">
        <f>AND(#REF!,"AAAAABn//qE=")</f>
        <v>#REF!</v>
      </c>
      <c r="FG2" t="e">
        <f>IF(#REF!,"AAAAABn//qI=",0)</f>
        <v>#REF!</v>
      </c>
      <c r="FH2" t="e">
        <f>AND(#REF!,"AAAAABn//qM=")</f>
        <v>#REF!</v>
      </c>
      <c r="FI2" t="e">
        <f>AND(#REF!,"AAAAABn//qQ=")</f>
        <v>#REF!</v>
      </c>
      <c r="FJ2" t="e">
        <f>AND(#REF!,"AAAAABn//qU=")</f>
        <v>#REF!</v>
      </c>
      <c r="FK2" t="e">
        <f>AND(#REF!,"AAAAABn//qY=")</f>
        <v>#REF!</v>
      </c>
      <c r="FL2" t="e">
        <f>AND(#REF!,"AAAAABn//qc=")</f>
        <v>#REF!</v>
      </c>
      <c r="FM2" t="e">
        <f>AND(#REF!,"AAAAABn//qg=")</f>
        <v>#REF!</v>
      </c>
      <c r="FN2" t="e">
        <f>AND(#REF!,"AAAAABn//qk=")</f>
        <v>#REF!</v>
      </c>
      <c r="FO2" t="e">
        <f>AND(#REF!,"AAAAABn//qo=")</f>
        <v>#REF!</v>
      </c>
      <c r="FP2" t="e">
        <f>AND(#REF!,"AAAAABn//qs=")</f>
        <v>#REF!</v>
      </c>
      <c r="FQ2" t="e">
        <f>AND(#REF!,"AAAAABn//qw=")</f>
        <v>#REF!</v>
      </c>
      <c r="FR2" t="e">
        <f>AND(#REF!,"AAAAABn//q0=")</f>
        <v>#REF!</v>
      </c>
      <c r="FS2" t="e">
        <f>AND(#REF!,"AAAAABn//q4=")</f>
        <v>#REF!</v>
      </c>
      <c r="FT2" t="e">
        <f>AND(#REF!,"AAAAABn//q8=")</f>
        <v>#REF!</v>
      </c>
      <c r="FU2" t="e">
        <f>AND(#REF!,"AAAAABn//rA=")</f>
        <v>#REF!</v>
      </c>
      <c r="FV2" t="e">
        <f>AND(#REF!,"AAAAABn//rE=")</f>
        <v>#REF!</v>
      </c>
      <c r="FW2" t="e">
        <f>AND(#REF!,"AAAAABn//rI=")</f>
        <v>#REF!</v>
      </c>
      <c r="FX2" t="e">
        <f>AND(#REF!,"AAAAABn//rM=")</f>
        <v>#REF!</v>
      </c>
      <c r="FY2" t="e">
        <f>AND(#REF!,"AAAAABn//rQ=")</f>
        <v>#REF!</v>
      </c>
      <c r="FZ2" t="e">
        <f>AND(#REF!,"AAAAABn//rU=")</f>
        <v>#REF!</v>
      </c>
      <c r="GA2" t="e">
        <f>AND(#REF!,"AAAAABn//rY=")</f>
        <v>#REF!</v>
      </c>
      <c r="GB2" t="e">
        <f>AND(#REF!,"AAAAABn//rc=")</f>
        <v>#REF!</v>
      </c>
      <c r="GC2" t="e">
        <f>IF(#REF!,"AAAAABn//rg=",0)</f>
        <v>#REF!</v>
      </c>
      <c r="GD2" t="e">
        <f>AND(#REF!,"AAAAABn//rk=")</f>
        <v>#REF!</v>
      </c>
      <c r="GE2" t="e">
        <f>AND(#REF!,"AAAAABn//ro=")</f>
        <v>#REF!</v>
      </c>
      <c r="GF2" t="e">
        <f>AND(#REF!,"AAAAABn//rs=")</f>
        <v>#REF!</v>
      </c>
      <c r="GG2" t="e">
        <f>AND(#REF!,"AAAAABn//rw=")</f>
        <v>#REF!</v>
      </c>
      <c r="GH2" t="e">
        <f>AND(#REF!,"AAAAABn//r0=")</f>
        <v>#REF!</v>
      </c>
      <c r="GI2" t="e">
        <f>AND(#REF!,"AAAAABn//r4=")</f>
        <v>#REF!</v>
      </c>
      <c r="GJ2" t="e">
        <f>AND(#REF!,"AAAAABn//r8=")</f>
        <v>#REF!</v>
      </c>
      <c r="GK2" t="e">
        <f>AND(#REF!,"AAAAABn//sA=")</f>
        <v>#REF!</v>
      </c>
      <c r="GL2" t="e">
        <f>AND(#REF!,"AAAAABn//sE=")</f>
        <v>#REF!</v>
      </c>
      <c r="GM2" t="e">
        <f>AND(#REF!,"AAAAABn//sI=")</f>
        <v>#REF!</v>
      </c>
      <c r="GN2" t="e">
        <f>AND(#REF!,"AAAAABn//sM=")</f>
        <v>#REF!</v>
      </c>
      <c r="GO2" t="e">
        <f>AND(#REF!,"AAAAABn//sQ=")</f>
        <v>#REF!</v>
      </c>
      <c r="GP2" t="e">
        <f>AND(#REF!,"AAAAABn//sU=")</f>
        <v>#REF!</v>
      </c>
      <c r="GQ2" t="e">
        <f>AND(#REF!,"AAAAABn//sY=")</f>
        <v>#REF!</v>
      </c>
      <c r="GR2" t="e">
        <f>AND(#REF!,"AAAAABn//sc=")</f>
        <v>#REF!</v>
      </c>
      <c r="GS2" t="e">
        <f>AND(#REF!,"AAAAABn//sg=")</f>
        <v>#REF!</v>
      </c>
      <c r="GT2" t="e">
        <f>AND(#REF!,"AAAAABn//sk=")</f>
        <v>#REF!</v>
      </c>
      <c r="GU2" t="e">
        <f>AND(#REF!,"AAAAABn//so=")</f>
        <v>#REF!</v>
      </c>
      <c r="GV2" t="e">
        <f>AND(#REF!,"AAAAABn//ss=")</f>
        <v>#REF!</v>
      </c>
      <c r="GW2" t="e">
        <f>AND(#REF!,"AAAAABn//sw=")</f>
        <v>#REF!</v>
      </c>
      <c r="GX2" t="e">
        <f>AND(#REF!,"AAAAABn//s0=")</f>
        <v>#REF!</v>
      </c>
      <c r="GY2" t="e">
        <f>IF(#REF!,"AAAAABn//s4=",0)</f>
        <v>#REF!</v>
      </c>
      <c r="GZ2" t="e">
        <f>AND(#REF!,"AAAAABn//s8=")</f>
        <v>#REF!</v>
      </c>
      <c r="HA2" t="e">
        <f>AND(#REF!,"AAAAABn//tA=")</f>
        <v>#REF!</v>
      </c>
      <c r="HB2" t="e">
        <f>AND(#REF!,"AAAAABn//tE=")</f>
        <v>#REF!</v>
      </c>
      <c r="HC2" t="e">
        <f>AND(#REF!,"AAAAABn//tI=")</f>
        <v>#REF!</v>
      </c>
      <c r="HD2" t="e">
        <f>AND(#REF!,"AAAAABn//tM=")</f>
        <v>#REF!</v>
      </c>
      <c r="HE2" t="e">
        <f>AND(#REF!,"AAAAABn//tQ=")</f>
        <v>#REF!</v>
      </c>
      <c r="HF2" t="e">
        <f>AND(#REF!,"AAAAABn//tU=")</f>
        <v>#REF!</v>
      </c>
      <c r="HG2" t="e">
        <f>AND(#REF!,"AAAAABn//tY=")</f>
        <v>#REF!</v>
      </c>
      <c r="HH2" t="e">
        <f>AND(#REF!,"AAAAABn//tc=")</f>
        <v>#REF!</v>
      </c>
      <c r="HI2" t="e">
        <f>AND(#REF!,"AAAAABn//tg=")</f>
        <v>#REF!</v>
      </c>
      <c r="HJ2" t="e">
        <f>AND(#REF!,"AAAAABn//tk=")</f>
        <v>#REF!</v>
      </c>
      <c r="HK2" t="e">
        <f>AND(#REF!,"AAAAABn//to=")</f>
        <v>#REF!</v>
      </c>
      <c r="HL2" t="e">
        <f>AND(#REF!,"AAAAABn//ts=")</f>
        <v>#REF!</v>
      </c>
      <c r="HM2" t="e">
        <f>AND(#REF!,"AAAAABn//tw=")</f>
        <v>#REF!</v>
      </c>
      <c r="HN2" t="e">
        <f>AND(#REF!,"AAAAABn//t0=")</f>
        <v>#REF!</v>
      </c>
      <c r="HO2" t="e">
        <f>AND(#REF!,"AAAAABn//t4=")</f>
        <v>#REF!</v>
      </c>
      <c r="HP2" t="e">
        <f>AND(#REF!,"AAAAABn//t8=")</f>
        <v>#REF!</v>
      </c>
      <c r="HQ2" t="e">
        <f>AND(#REF!,"AAAAABn//uA=")</f>
        <v>#REF!</v>
      </c>
      <c r="HR2" t="e">
        <f>AND(#REF!,"AAAAABn//uE=")</f>
        <v>#REF!</v>
      </c>
      <c r="HS2" t="e">
        <f>AND(#REF!,"AAAAABn//uI=")</f>
        <v>#REF!</v>
      </c>
      <c r="HT2" t="e">
        <f>AND(#REF!,"AAAAABn//uM=")</f>
        <v>#REF!</v>
      </c>
      <c r="HU2" t="e">
        <f>IF(#REF!,"AAAAABn//uQ=",0)</f>
        <v>#REF!</v>
      </c>
      <c r="HV2" t="e">
        <f>AND(#REF!,"AAAAABn//uU=")</f>
        <v>#REF!</v>
      </c>
      <c r="HW2" t="e">
        <f>AND(#REF!,"AAAAABn//uY=")</f>
        <v>#REF!</v>
      </c>
      <c r="HX2" t="e">
        <f>AND(#REF!,"AAAAABn//uc=")</f>
        <v>#REF!</v>
      </c>
      <c r="HY2" t="e">
        <f>AND(#REF!,"AAAAABn//ug=")</f>
        <v>#REF!</v>
      </c>
      <c r="HZ2" t="e">
        <f>AND(#REF!,"AAAAABn//uk=")</f>
        <v>#REF!</v>
      </c>
      <c r="IA2" t="e">
        <f>AND(#REF!,"AAAAABn//uo=")</f>
        <v>#REF!</v>
      </c>
      <c r="IB2" t="e">
        <f>AND(#REF!,"AAAAABn//us=")</f>
        <v>#REF!</v>
      </c>
      <c r="IC2" t="e">
        <f>AND(#REF!,"AAAAABn//uw=")</f>
        <v>#REF!</v>
      </c>
      <c r="ID2" t="e">
        <f>AND(#REF!,"AAAAABn//u0=")</f>
        <v>#REF!</v>
      </c>
      <c r="IE2" t="e">
        <f>AND(#REF!,"AAAAABn//u4=")</f>
        <v>#REF!</v>
      </c>
      <c r="IF2" t="e">
        <f>AND(#REF!,"AAAAABn//u8=")</f>
        <v>#REF!</v>
      </c>
      <c r="IG2" t="e">
        <f>AND(#REF!,"AAAAABn//vA=")</f>
        <v>#REF!</v>
      </c>
      <c r="IH2" t="e">
        <f>AND(#REF!,"AAAAABn//vE=")</f>
        <v>#REF!</v>
      </c>
      <c r="II2" t="e">
        <f>AND(#REF!,"AAAAABn//vI=")</f>
        <v>#REF!</v>
      </c>
      <c r="IJ2" t="e">
        <f>AND(#REF!,"AAAAABn//vM=")</f>
        <v>#REF!</v>
      </c>
      <c r="IK2" t="e">
        <f>AND(#REF!,"AAAAABn//vQ=")</f>
        <v>#REF!</v>
      </c>
      <c r="IL2" t="e">
        <f>AND(#REF!,"AAAAABn//vU=")</f>
        <v>#REF!</v>
      </c>
      <c r="IM2" t="e">
        <f>AND(#REF!,"AAAAABn//vY=")</f>
        <v>#REF!</v>
      </c>
      <c r="IN2" t="e">
        <f>AND(#REF!,"AAAAABn//vc=")</f>
        <v>#REF!</v>
      </c>
      <c r="IO2" t="e">
        <f>AND(#REF!,"AAAAABn//vg=")</f>
        <v>#REF!</v>
      </c>
      <c r="IP2" t="e">
        <f>AND(#REF!,"AAAAABn//vk=")</f>
        <v>#REF!</v>
      </c>
      <c r="IQ2" t="e">
        <f>IF(#REF!,"AAAAABn//vo=",0)</f>
        <v>#REF!</v>
      </c>
      <c r="IR2" t="e">
        <f>AND(#REF!,"AAAAABn//vs=")</f>
        <v>#REF!</v>
      </c>
      <c r="IS2" t="e">
        <f>AND(#REF!,"AAAAABn//vw=")</f>
        <v>#REF!</v>
      </c>
      <c r="IT2" t="e">
        <f>AND(#REF!,"AAAAABn//v0=")</f>
        <v>#REF!</v>
      </c>
      <c r="IU2" t="e">
        <f>AND(#REF!,"AAAAABn//v4=")</f>
        <v>#REF!</v>
      </c>
      <c r="IV2" t="e">
        <f>AND(#REF!,"AAAAABn//v8=")</f>
        <v>#REF!</v>
      </c>
    </row>
    <row r="3" spans="1:256">
      <c r="A3" t="e">
        <f>AND(#REF!,"AAAAAHv39wA=")</f>
        <v>#REF!</v>
      </c>
      <c r="B3" t="e">
        <f>AND(#REF!,"AAAAAHv39wE=")</f>
        <v>#REF!</v>
      </c>
      <c r="C3" t="e">
        <f>AND(#REF!,"AAAAAHv39wI=")</f>
        <v>#REF!</v>
      </c>
      <c r="D3" t="e">
        <f>AND(#REF!,"AAAAAHv39wM=")</f>
        <v>#REF!</v>
      </c>
      <c r="E3" t="e">
        <f>AND(#REF!,"AAAAAHv39wQ=")</f>
        <v>#REF!</v>
      </c>
      <c r="F3" t="e">
        <f>AND(#REF!,"AAAAAHv39wU=")</f>
        <v>#REF!</v>
      </c>
      <c r="G3" t="e">
        <f>AND(#REF!,"AAAAAHv39wY=")</f>
        <v>#REF!</v>
      </c>
      <c r="H3" t="e">
        <f>AND(#REF!,"AAAAAHv39wc=")</f>
        <v>#REF!</v>
      </c>
      <c r="I3" t="e">
        <f>AND(#REF!,"AAAAAHv39wg=")</f>
        <v>#REF!</v>
      </c>
      <c r="J3" t="e">
        <f>AND(#REF!,"AAAAAHv39wk=")</f>
        <v>#REF!</v>
      </c>
      <c r="K3" t="e">
        <f>AND(#REF!,"AAAAAHv39wo=")</f>
        <v>#REF!</v>
      </c>
      <c r="L3" t="e">
        <f>AND(#REF!,"AAAAAHv39ws=")</f>
        <v>#REF!</v>
      </c>
      <c r="M3" t="e">
        <f>AND(#REF!,"AAAAAHv39ww=")</f>
        <v>#REF!</v>
      </c>
      <c r="N3" t="e">
        <f>AND(#REF!,"AAAAAHv39w0=")</f>
        <v>#REF!</v>
      </c>
      <c r="O3" t="e">
        <f>AND(#REF!,"AAAAAHv39w4=")</f>
        <v>#REF!</v>
      </c>
      <c r="P3" t="e">
        <f>AND(#REF!,"AAAAAHv39w8=")</f>
        <v>#REF!</v>
      </c>
      <c r="Q3" t="e">
        <f>IF(#REF!,"AAAAAHv39xA=",0)</f>
        <v>#REF!</v>
      </c>
      <c r="R3" t="e">
        <f>AND(#REF!,"AAAAAHv39xE=")</f>
        <v>#REF!</v>
      </c>
      <c r="S3" t="e">
        <f>AND(#REF!,"AAAAAHv39xI=")</f>
        <v>#REF!</v>
      </c>
      <c r="T3" t="e">
        <f>AND(#REF!,"AAAAAHv39xM=")</f>
        <v>#REF!</v>
      </c>
      <c r="U3" t="e">
        <f>AND(#REF!,"AAAAAHv39xQ=")</f>
        <v>#REF!</v>
      </c>
      <c r="V3" t="e">
        <f>AND(#REF!,"AAAAAHv39xU=")</f>
        <v>#REF!</v>
      </c>
      <c r="W3" t="e">
        <f>AND(#REF!,"AAAAAHv39xY=")</f>
        <v>#REF!</v>
      </c>
      <c r="X3" t="e">
        <f>AND(#REF!,"AAAAAHv39xc=")</f>
        <v>#REF!</v>
      </c>
      <c r="Y3" t="e">
        <f>AND(#REF!,"AAAAAHv39xg=")</f>
        <v>#REF!</v>
      </c>
      <c r="Z3" t="e">
        <f>AND(#REF!,"AAAAAHv39xk=")</f>
        <v>#REF!</v>
      </c>
      <c r="AA3" t="e">
        <f>AND(#REF!,"AAAAAHv39xo=")</f>
        <v>#REF!</v>
      </c>
      <c r="AB3" t="e">
        <f>AND(#REF!,"AAAAAHv39xs=")</f>
        <v>#REF!</v>
      </c>
      <c r="AC3" t="e">
        <f>AND(#REF!,"AAAAAHv39xw=")</f>
        <v>#REF!</v>
      </c>
      <c r="AD3" t="e">
        <f>AND(#REF!,"AAAAAHv39x0=")</f>
        <v>#REF!</v>
      </c>
      <c r="AE3" t="e">
        <f>AND(#REF!,"AAAAAHv39x4=")</f>
        <v>#REF!</v>
      </c>
      <c r="AF3" t="e">
        <f>AND(#REF!,"AAAAAHv39x8=")</f>
        <v>#REF!</v>
      </c>
      <c r="AG3" t="e">
        <f>AND(#REF!,"AAAAAHv39yA=")</f>
        <v>#REF!</v>
      </c>
      <c r="AH3" t="e">
        <f>AND(#REF!,"AAAAAHv39yE=")</f>
        <v>#REF!</v>
      </c>
      <c r="AI3" t="e">
        <f>AND(#REF!,"AAAAAHv39yI=")</f>
        <v>#REF!</v>
      </c>
      <c r="AJ3" t="e">
        <f>AND(#REF!,"AAAAAHv39yM=")</f>
        <v>#REF!</v>
      </c>
      <c r="AK3" t="e">
        <f>AND(#REF!,"AAAAAHv39yQ=")</f>
        <v>#REF!</v>
      </c>
      <c r="AL3" t="e">
        <f>AND(#REF!,"AAAAAHv39yU=")</f>
        <v>#REF!</v>
      </c>
      <c r="AM3" t="e">
        <f>IF(#REF!,"AAAAAHv39yY=",0)</f>
        <v>#REF!</v>
      </c>
      <c r="AN3" t="e">
        <f>AND(#REF!,"AAAAAHv39yc=")</f>
        <v>#REF!</v>
      </c>
      <c r="AO3" t="e">
        <f>AND(#REF!,"AAAAAHv39yg=")</f>
        <v>#REF!</v>
      </c>
      <c r="AP3" t="e">
        <f>AND(#REF!,"AAAAAHv39yk=")</f>
        <v>#REF!</v>
      </c>
      <c r="AQ3" t="e">
        <f>AND(#REF!,"AAAAAHv39yo=")</f>
        <v>#REF!</v>
      </c>
      <c r="AR3" t="e">
        <f>AND(#REF!,"AAAAAHv39ys=")</f>
        <v>#REF!</v>
      </c>
      <c r="AS3" t="e">
        <f>AND(#REF!,"AAAAAHv39yw=")</f>
        <v>#REF!</v>
      </c>
      <c r="AT3" t="e">
        <f>AND(#REF!,"AAAAAHv39y0=")</f>
        <v>#REF!</v>
      </c>
      <c r="AU3" t="e">
        <f>AND(#REF!,"AAAAAHv39y4=")</f>
        <v>#REF!</v>
      </c>
      <c r="AV3" t="e">
        <f>AND(#REF!,"AAAAAHv39y8=")</f>
        <v>#REF!</v>
      </c>
      <c r="AW3" t="e">
        <f>AND(#REF!,"AAAAAHv39zA=")</f>
        <v>#REF!</v>
      </c>
      <c r="AX3" t="e">
        <f>AND(#REF!,"AAAAAHv39zE=")</f>
        <v>#REF!</v>
      </c>
      <c r="AY3" t="e">
        <f>AND(#REF!,"AAAAAHv39zI=")</f>
        <v>#REF!</v>
      </c>
      <c r="AZ3" t="e">
        <f>AND(#REF!,"AAAAAHv39zM=")</f>
        <v>#REF!</v>
      </c>
      <c r="BA3" t="e">
        <f>AND(#REF!,"AAAAAHv39zQ=")</f>
        <v>#REF!</v>
      </c>
      <c r="BB3" t="e">
        <f>AND(#REF!,"AAAAAHv39zU=")</f>
        <v>#REF!</v>
      </c>
      <c r="BC3" t="e">
        <f>AND(#REF!,"AAAAAHv39zY=")</f>
        <v>#REF!</v>
      </c>
      <c r="BD3" t="e">
        <f>AND(#REF!,"AAAAAHv39zc=")</f>
        <v>#REF!</v>
      </c>
      <c r="BE3" t="e">
        <f>AND(#REF!,"AAAAAHv39zg=")</f>
        <v>#REF!</v>
      </c>
      <c r="BF3" t="e">
        <f>AND(#REF!,"AAAAAHv39zk=")</f>
        <v>#REF!</v>
      </c>
      <c r="BG3" t="e">
        <f>AND(#REF!,"AAAAAHv39zo=")</f>
        <v>#REF!</v>
      </c>
      <c r="BH3" t="e">
        <f>AND(#REF!,"AAAAAHv39zs=")</f>
        <v>#REF!</v>
      </c>
      <c r="BI3" t="e">
        <f>IF(#REF!,"AAAAAHv39zw=",0)</f>
        <v>#REF!</v>
      </c>
      <c r="BJ3" t="e">
        <f>AND(#REF!,"AAAAAHv39z0=")</f>
        <v>#REF!</v>
      </c>
      <c r="BK3" t="e">
        <f>AND(#REF!,"AAAAAHv39z4=")</f>
        <v>#REF!</v>
      </c>
      <c r="BL3" t="e">
        <f>AND(#REF!,"AAAAAHv39z8=")</f>
        <v>#REF!</v>
      </c>
      <c r="BM3" t="e">
        <f>AND(#REF!,"AAAAAHv390A=")</f>
        <v>#REF!</v>
      </c>
      <c r="BN3" t="e">
        <f>AND(#REF!,"AAAAAHv390E=")</f>
        <v>#REF!</v>
      </c>
      <c r="BO3" t="e">
        <f>AND(#REF!,"AAAAAHv390I=")</f>
        <v>#REF!</v>
      </c>
      <c r="BP3" t="e">
        <f>AND(#REF!,"AAAAAHv390M=")</f>
        <v>#REF!</v>
      </c>
      <c r="BQ3" t="e">
        <f>AND(#REF!,"AAAAAHv390Q=")</f>
        <v>#REF!</v>
      </c>
      <c r="BR3" t="e">
        <f>AND(#REF!,"AAAAAHv390U=")</f>
        <v>#REF!</v>
      </c>
      <c r="BS3" t="e">
        <f>AND(#REF!,"AAAAAHv390Y=")</f>
        <v>#REF!</v>
      </c>
      <c r="BT3" t="e">
        <f>AND(#REF!,"AAAAAHv390c=")</f>
        <v>#REF!</v>
      </c>
      <c r="BU3" t="e">
        <f>AND(#REF!,"AAAAAHv390g=")</f>
        <v>#REF!</v>
      </c>
      <c r="BV3" t="e">
        <f>AND(#REF!,"AAAAAHv390k=")</f>
        <v>#REF!</v>
      </c>
      <c r="BW3" t="e">
        <f>AND(#REF!,"AAAAAHv390o=")</f>
        <v>#REF!</v>
      </c>
      <c r="BX3" t="e">
        <f>AND(#REF!,"AAAAAHv390s=")</f>
        <v>#REF!</v>
      </c>
      <c r="BY3" t="e">
        <f>AND(#REF!,"AAAAAHv390w=")</f>
        <v>#REF!</v>
      </c>
      <c r="BZ3" t="e">
        <f>AND(#REF!,"AAAAAHv3900=")</f>
        <v>#REF!</v>
      </c>
      <c r="CA3" t="e">
        <f>AND(#REF!,"AAAAAHv3904=")</f>
        <v>#REF!</v>
      </c>
      <c r="CB3" t="e">
        <f>AND(#REF!,"AAAAAHv3908=")</f>
        <v>#REF!</v>
      </c>
      <c r="CC3" t="e">
        <f>AND(#REF!,"AAAAAHv391A=")</f>
        <v>#REF!</v>
      </c>
      <c r="CD3" t="e">
        <f>AND(#REF!,"AAAAAHv391E=")</f>
        <v>#REF!</v>
      </c>
      <c r="CE3" t="e">
        <f>IF(#REF!,"AAAAAHv391I=",0)</f>
        <v>#REF!</v>
      </c>
      <c r="CF3" t="e">
        <f>AND(#REF!,"AAAAAHv391M=")</f>
        <v>#REF!</v>
      </c>
      <c r="CG3" t="e">
        <f>AND(#REF!,"AAAAAHv391Q=")</f>
        <v>#REF!</v>
      </c>
      <c r="CH3" t="e">
        <f>AND(#REF!,"AAAAAHv391U=")</f>
        <v>#REF!</v>
      </c>
      <c r="CI3" t="e">
        <f>AND(#REF!,"AAAAAHv391Y=")</f>
        <v>#REF!</v>
      </c>
      <c r="CJ3" t="e">
        <f>AND(#REF!,"AAAAAHv391c=")</f>
        <v>#REF!</v>
      </c>
      <c r="CK3" t="e">
        <f>AND(#REF!,"AAAAAHv391g=")</f>
        <v>#REF!</v>
      </c>
      <c r="CL3" t="e">
        <f>AND(#REF!,"AAAAAHv391k=")</f>
        <v>#REF!</v>
      </c>
      <c r="CM3" t="e">
        <f>AND(#REF!,"AAAAAHv391o=")</f>
        <v>#REF!</v>
      </c>
      <c r="CN3" t="e">
        <f>AND(#REF!,"AAAAAHv391s=")</f>
        <v>#REF!</v>
      </c>
      <c r="CO3" t="e">
        <f>AND(#REF!,"AAAAAHv391w=")</f>
        <v>#REF!</v>
      </c>
      <c r="CP3" t="e">
        <f>AND(#REF!,"AAAAAHv3910=")</f>
        <v>#REF!</v>
      </c>
      <c r="CQ3" t="e">
        <f>AND(#REF!,"AAAAAHv3914=")</f>
        <v>#REF!</v>
      </c>
      <c r="CR3" t="e">
        <f>AND(#REF!,"AAAAAHv3918=")</f>
        <v>#REF!</v>
      </c>
      <c r="CS3" t="e">
        <f>AND(#REF!,"AAAAAHv392A=")</f>
        <v>#REF!</v>
      </c>
      <c r="CT3" t="e">
        <f>AND(#REF!,"AAAAAHv392E=")</f>
        <v>#REF!</v>
      </c>
      <c r="CU3" t="e">
        <f>AND(#REF!,"AAAAAHv392I=")</f>
        <v>#REF!</v>
      </c>
      <c r="CV3" t="e">
        <f>AND(#REF!,"AAAAAHv392M=")</f>
        <v>#REF!</v>
      </c>
      <c r="CW3" t="e">
        <f>AND(#REF!,"AAAAAHv392Q=")</f>
        <v>#REF!</v>
      </c>
      <c r="CX3" t="e">
        <f>AND(#REF!,"AAAAAHv392U=")</f>
        <v>#REF!</v>
      </c>
      <c r="CY3" t="e">
        <f>AND(#REF!,"AAAAAHv392Y=")</f>
        <v>#REF!</v>
      </c>
      <c r="CZ3" t="e">
        <f>AND(#REF!,"AAAAAHv392c=")</f>
        <v>#REF!</v>
      </c>
      <c r="DA3" t="e">
        <f>IF(#REF!,"AAAAAHv392g=",0)</f>
        <v>#REF!</v>
      </c>
      <c r="DB3" t="e">
        <f>AND(#REF!,"AAAAAHv392k=")</f>
        <v>#REF!</v>
      </c>
      <c r="DC3" t="e">
        <f>AND(#REF!,"AAAAAHv392o=")</f>
        <v>#REF!</v>
      </c>
      <c r="DD3" t="e">
        <f>AND(#REF!,"AAAAAHv392s=")</f>
        <v>#REF!</v>
      </c>
      <c r="DE3" t="e">
        <f>AND(#REF!,"AAAAAHv392w=")</f>
        <v>#REF!</v>
      </c>
      <c r="DF3" t="e">
        <f>AND(#REF!,"AAAAAHv3920=")</f>
        <v>#REF!</v>
      </c>
      <c r="DG3" t="e">
        <f>AND(#REF!,"AAAAAHv3924=")</f>
        <v>#REF!</v>
      </c>
      <c r="DH3" t="e">
        <f>AND(#REF!,"AAAAAHv3928=")</f>
        <v>#REF!</v>
      </c>
      <c r="DI3" t="e">
        <f>AND(#REF!,"AAAAAHv393A=")</f>
        <v>#REF!</v>
      </c>
      <c r="DJ3" t="e">
        <f>AND(#REF!,"AAAAAHv393E=")</f>
        <v>#REF!</v>
      </c>
      <c r="DK3" t="e">
        <f>AND(#REF!,"AAAAAHv393I=")</f>
        <v>#REF!</v>
      </c>
      <c r="DL3" t="e">
        <f>AND(#REF!,"AAAAAHv393M=")</f>
        <v>#REF!</v>
      </c>
      <c r="DM3" t="e">
        <f>AND(#REF!,"AAAAAHv393Q=")</f>
        <v>#REF!</v>
      </c>
      <c r="DN3" t="e">
        <f>AND(#REF!,"AAAAAHv393U=")</f>
        <v>#REF!</v>
      </c>
      <c r="DO3" t="e">
        <f>AND(#REF!,"AAAAAHv393Y=")</f>
        <v>#REF!</v>
      </c>
      <c r="DP3" t="e">
        <f>AND(#REF!,"AAAAAHv393c=")</f>
        <v>#REF!</v>
      </c>
      <c r="DQ3" t="e">
        <f>AND(#REF!,"AAAAAHv393g=")</f>
        <v>#REF!</v>
      </c>
      <c r="DR3" t="e">
        <f>AND(#REF!,"AAAAAHv393k=")</f>
        <v>#REF!</v>
      </c>
      <c r="DS3" t="e">
        <f>AND(#REF!,"AAAAAHv393o=")</f>
        <v>#REF!</v>
      </c>
      <c r="DT3" t="e">
        <f>AND(#REF!,"AAAAAHv393s=")</f>
        <v>#REF!</v>
      </c>
      <c r="DU3" t="e">
        <f>AND(#REF!,"AAAAAHv393w=")</f>
        <v>#REF!</v>
      </c>
      <c r="DV3" t="e">
        <f>AND(#REF!,"AAAAAHv3930=")</f>
        <v>#REF!</v>
      </c>
      <c r="DW3" t="e">
        <f>IF(#REF!,"AAAAAHv3934=",0)</f>
        <v>#REF!</v>
      </c>
      <c r="DX3" t="e">
        <f>AND(#REF!,"AAAAAHv3938=")</f>
        <v>#REF!</v>
      </c>
      <c r="DY3" t="e">
        <f>AND(#REF!,"AAAAAHv394A=")</f>
        <v>#REF!</v>
      </c>
      <c r="DZ3" t="e">
        <f>AND(#REF!,"AAAAAHv394E=")</f>
        <v>#REF!</v>
      </c>
      <c r="EA3" t="e">
        <f>AND(#REF!,"AAAAAHv394I=")</f>
        <v>#REF!</v>
      </c>
      <c r="EB3" t="e">
        <f>AND(#REF!,"AAAAAHv394M=")</f>
        <v>#REF!</v>
      </c>
      <c r="EC3" t="e">
        <f>AND(#REF!,"AAAAAHv394Q=")</f>
        <v>#REF!</v>
      </c>
      <c r="ED3" t="e">
        <f>AND(#REF!,"AAAAAHv394U=")</f>
        <v>#REF!</v>
      </c>
      <c r="EE3" t="e">
        <f>AND(#REF!,"AAAAAHv394Y=")</f>
        <v>#REF!</v>
      </c>
      <c r="EF3" t="e">
        <f>AND(#REF!,"AAAAAHv394c=")</f>
        <v>#REF!</v>
      </c>
      <c r="EG3" t="e">
        <f>AND(#REF!,"AAAAAHv394g=")</f>
        <v>#REF!</v>
      </c>
      <c r="EH3" t="e">
        <f>AND(#REF!,"AAAAAHv394k=")</f>
        <v>#REF!</v>
      </c>
      <c r="EI3" t="e">
        <f>AND(#REF!,"AAAAAHv394o=")</f>
        <v>#REF!</v>
      </c>
      <c r="EJ3" t="e">
        <f>AND(#REF!,"AAAAAHv394s=")</f>
        <v>#REF!</v>
      </c>
      <c r="EK3" t="e">
        <f>AND(#REF!,"AAAAAHv394w=")</f>
        <v>#REF!</v>
      </c>
      <c r="EL3" t="e">
        <f>AND(#REF!,"AAAAAHv3940=")</f>
        <v>#REF!</v>
      </c>
      <c r="EM3" t="e">
        <f>AND(#REF!,"AAAAAHv3944=")</f>
        <v>#REF!</v>
      </c>
      <c r="EN3" t="e">
        <f>AND(#REF!,"AAAAAHv3948=")</f>
        <v>#REF!</v>
      </c>
      <c r="EO3" t="e">
        <f>AND(#REF!,"AAAAAHv395A=")</f>
        <v>#REF!</v>
      </c>
      <c r="EP3" t="e">
        <f>AND(#REF!,"AAAAAHv395E=")</f>
        <v>#REF!</v>
      </c>
      <c r="EQ3" t="e">
        <f>AND(#REF!,"AAAAAHv395I=")</f>
        <v>#REF!</v>
      </c>
      <c r="ER3" t="e">
        <f>AND(#REF!,"AAAAAHv395M=")</f>
        <v>#REF!</v>
      </c>
      <c r="ES3" t="e">
        <f>IF(#REF!,"AAAAAHv395Q=",0)</f>
        <v>#REF!</v>
      </c>
      <c r="ET3" t="e">
        <f>AND(#REF!,"AAAAAHv395U=")</f>
        <v>#REF!</v>
      </c>
      <c r="EU3" t="e">
        <f>AND(#REF!,"AAAAAHv395Y=")</f>
        <v>#REF!</v>
      </c>
      <c r="EV3" t="e">
        <f>AND(#REF!,"AAAAAHv395c=")</f>
        <v>#REF!</v>
      </c>
      <c r="EW3" t="e">
        <f>AND(#REF!,"AAAAAHv395g=")</f>
        <v>#REF!</v>
      </c>
      <c r="EX3" t="e">
        <f>AND(#REF!,"AAAAAHv395k=")</f>
        <v>#REF!</v>
      </c>
      <c r="EY3" t="e">
        <f>AND(#REF!,"AAAAAHv395o=")</f>
        <v>#REF!</v>
      </c>
      <c r="EZ3" t="e">
        <f>AND(#REF!,"AAAAAHv395s=")</f>
        <v>#REF!</v>
      </c>
      <c r="FA3" t="e">
        <f>AND(#REF!,"AAAAAHv395w=")</f>
        <v>#REF!</v>
      </c>
      <c r="FB3" t="e">
        <f>AND(#REF!,"AAAAAHv3950=")</f>
        <v>#REF!</v>
      </c>
      <c r="FC3" t="e">
        <f>AND(#REF!,"AAAAAHv3954=")</f>
        <v>#REF!</v>
      </c>
      <c r="FD3" t="e">
        <f>AND(#REF!,"AAAAAHv3958=")</f>
        <v>#REF!</v>
      </c>
      <c r="FE3" t="e">
        <f>AND(#REF!,"AAAAAHv396A=")</f>
        <v>#REF!</v>
      </c>
      <c r="FF3" t="e">
        <f>AND(#REF!,"AAAAAHv396E=")</f>
        <v>#REF!</v>
      </c>
      <c r="FG3" t="e">
        <f>AND(#REF!,"AAAAAHv396I=")</f>
        <v>#REF!</v>
      </c>
      <c r="FH3" t="e">
        <f>AND(#REF!,"AAAAAHv396M=")</f>
        <v>#REF!</v>
      </c>
      <c r="FI3" t="e">
        <f>AND(#REF!,"AAAAAHv396Q=")</f>
        <v>#REF!</v>
      </c>
      <c r="FJ3" t="e">
        <f>AND(#REF!,"AAAAAHv396U=")</f>
        <v>#REF!</v>
      </c>
      <c r="FK3" t="e">
        <f>AND(#REF!,"AAAAAHv396Y=")</f>
        <v>#REF!</v>
      </c>
      <c r="FL3" t="e">
        <f>AND(#REF!,"AAAAAHv396c=")</f>
        <v>#REF!</v>
      </c>
      <c r="FM3" t="e">
        <f>AND(#REF!,"AAAAAHv396g=")</f>
        <v>#REF!</v>
      </c>
      <c r="FN3" t="e">
        <f>AND(#REF!,"AAAAAHv396k=")</f>
        <v>#REF!</v>
      </c>
      <c r="FO3" t="e">
        <f>IF(#REF!,"AAAAAHv396o=",0)</f>
        <v>#REF!</v>
      </c>
      <c r="FP3" t="e">
        <f>AND(#REF!,"AAAAAHv396s=")</f>
        <v>#REF!</v>
      </c>
      <c r="FQ3" t="e">
        <f>AND(#REF!,"AAAAAHv396w=")</f>
        <v>#REF!</v>
      </c>
      <c r="FR3" t="e">
        <f>AND(#REF!,"AAAAAHv3960=")</f>
        <v>#REF!</v>
      </c>
      <c r="FS3" t="e">
        <f>AND(#REF!,"AAAAAHv3964=")</f>
        <v>#REF!</v>
      </c>
      <c r="FT3" t="e">
        <f>AND(#REF!,"AAAAAHv3968=")</f>
        <v>#REF!</v>
      </c>
      <c r="FU3" t="e">
        <f>AND(#REF!,"AAAAAHv397A=")</f>
        <v>#REF!</v>
      </c>
      <c r="FV3" t="e">
        <f>AND(#REF!,"AAAAAHv397E=")</f>
        <v>#REF!</v>
      </c>
      <c r="FW3" t="e">
        <f>AND(#REF!,"AAAAAHv397I=")</f>
        <v>#REF!</v>
      </c>
      <c r="FX3" t="e">
        <f>AND(#REF!,"AAAAAHv397M=")</f>
        <v>#REF!</v>
      </c>
      <c r="FY3" t="e">
        <f>AND(#REF!,"AAAAAHv397Q=")</f>
        <v>#REF!</v>
      </c>
      <c r="FZ3" t="e">
        <f>AND(#REF!,"AAAAAHv397U=")</f>
        <v>#REF!</v>
      </c>
      <c r="GA3" t="e">
        <f>AND(#REF!,"AAAAAHv397Y=")</f>
        <v>#REF!</v>
      </c>
      <c r="GB3" t="e">
        <f>AND(#REF!,"AAAAAHv397c=")</f>
        <v>#REF!</v>
      </c>
      <c r="GC3" t="e">
        <f>AND(#REF!,"AAAAAHv397g=")</f>
        <v>#REF!</v>
      </c>
      <c r="GD3" t="e">
        <f>AND(#REF!,"AAAAAHv397k=")</f>
        <v>#REF!</v>
      </c>
      <c r="GE3" t="e">
        <f>AND(#REF!,"AAAAAHv397o=")</f>
        <v>#REF!</v>
      </c>
      <c r="GF3" t="e">
        <f>AND(#REF!,"AAAAAHv397s=")</f>
        <v>#REF!</v>
      </c>
      <c r="GG3" t="e">
        <f>AND(#REF!,"AAAAAHv397w=")</f>
        <v>#REF!</v>
      </c>
      <c r="GH3" t="e">
        <f>AND(#REF!,"AAAAAHv3970=")</f>
        <v>#REF!</v>
      </c>
      <c r="GI3" t="e">
        <f>AND(#REF!,"AAAAAHv3974=")</f>
        <v>#REF!</v>
      </c>
      <c r="GJ3" t="e">
        <f>AND(#REF!,"AAAAAHv3978=")</f>
        <v>#REF!</v>
      </c>
      <c r="GK3" t="e">
        <f>IF(#REF!,"AAAAAHv398A=",0)</f>
        <v>#REF!</v>
      </c>
      <c r="GL3" t="e">
        <f>AND(#REF!,"AAAAAHv398E=")</f>
        <v>#REF!</v>
      </c>
      <c r="GM3" t="e">
        <f>AND(#REF!,"AAAAAHv398I=")</f>
        <v>#REF!</v>
      </c>
      <c r="GN3" t="e">
        <f>AND(#REF!,"AAAAAHv398M=")</f>
        <v>#REF!</v>
      </c>
      <c r="GO3" t="e">
        <f>AND(#REF!,"AAAAAHv398Q=")</f>
        <v>#REF!</v>
      </c>
      <c r="GP3" t="e">
        <f>AND(#REF!,"AAAAAHv398U=")</f>
        <v>#REF!</v>
      </c>
      <c r="GQ3" t="e">
        <f>AND(#REF!,"AAAAAHv398Y=")</f>
        <v>#REF!</v>
      </c>
      <c r="GR3" t="e">
        <f>AND(#REF!,"AAAAAHv398c=")</f>
        <v>#REF!</v>
      </c>
      <c r="GS3" t="e">
        <f>AND(#REF!,"AAAAAHv398g=")</f>
        <v>#REF!</v>
      </c>
      <c r="GT3" t="e">
        <f>AND(#REF!,"AAAAAHv398k=")</f>
        <v>#REF!</v>
      </c>
      <c r="GU3" t="e">
        <f>AND(#REF!,"AAAAAHv398o=")</f>
        <v>#REF!</v>
      </c>
      <c r="GV3" t="e">
        <f>AND(#REF!,"AAAAAHv398s=")</f>
        <v>#REF!</v>
      </c>
      <c r="GW3" t="e">
        <f>AND(#REF!,"AAAAAHv398w=")</f>
        <v>#REF!</v>
      </c>
      <c r="GX3" t="e">
        <f>AND(#REF!,"AAAAAHv3980=")</f>
        <v>#REF!</v>
      </c>
      <c r="GY3" t="e">
        <f>AND(#REF!,"AAAAAHv3984=")</f>
        <v>#REF!</v>
      </c>
      <c r="GZ3" t="e">
        <f>AND(#REF!,"AAAAAHv3988=")</f>
        <v>#REF!</v>
      </c>
      <c r="HA3" t="e">
        <f>AND(#REF!,"AAAAAHv399A=")</f>
        <v>#REF!</v>
      </c>
      <c r="HB3" t="e">
        <f>AND(#REF!,"AAAAAHv399E=")</f>
        <v>#REF!</v>
      </c>
      <c r="HC3" t="e">
        <f>AND(#REF!,"AAAAAHv399I=")</f>
        <v>#REF!</v>
      </c>
      <c r="HD3" t="e">
        <f>AND(#REF!,"AAAAAHv399M=")</f>
        <v>#REF!</v>
      </c>
      <c r="HE3" t="e">
        <f>AND(#REF!,"AAAAAHv399Q=")</f>
        <v>#REF!</v>
      </c>
      <c r="HF3" t="e">
        <f>AND(#REF!,"AAAAAHv399U=")</f>
        <v>#REF!</v>
      </c>
      <c r="HG3" t="e">
        <f>IF(#REF!,"AAAAAHv399Y=",0)</f>
        <v>#REF!</v>
      </c>
      <c r="HH3" t="e">
        <f>AND(#REF!,"AAAAAHv399c=")</f>
        <v>#REF!</v>
      </c>
      <c r="HI3" t="e">
        <f>AND(#REF!,"AAAAAHv399g=")</f>
        <v>#REF!</v>
      </c>
      <c r="HJ3" t="e">
        <f>AND(#REF!,"AAAAAHv399k=")</f>
        <v>#REF!</v>
      </c>
      <c r="HK3" t="e">
        <f>AND(#REF!,"AAAAAHv399o=")</f>
        <v>#REF!</v>
      </c>
      <c r="HL3" t="e">
        <f>AND(#REF!,"AAAAAHv399s=")</f>
        <v>#REF!</v>
      </c>
      <c r="HM3" t="e">
        <f>AND(#REF!,"AAAAAHv399w=")</f>
        <v>#REF!</v>
      </c>
      <c r="HN3" t="e">
        <f>AND(#REF!,"AAAAAHv3990=")</f>
        <v>#REF!</v>
      </c>
      <c r="HO3" t="e">
        <f>AND(#REF!,"AAAAAHv3994=")</f>
        <v>#REF!</v>
      </c>
      <c r="HP3" t="e">
        <f>AND(#REF!,"AAAAAHv3998=")</f>
        <v>#REF!</v>
      </c>
      <c r="HQ3" t="e">
        <f>AND(#REF!,"AAAAAHv39+A=")</f>
        <v>#REF!</v>
      </c>
      <c r="HR3" t="e">
        <f>AND(#REF!,"AAAAAHv39+E=")</f>
        <v>#REF!</v>
      </c>
      <c r="HS3" t="e">
        <f>AND(#REF!,"AAAAAHv39+I=")</f>
        <v>#REF!</v>
      </c>
      <c r="HT3" t="e">
        <f>AND(#REF!,"AAAAAHv39+M=")</f>
        <v>#REF!</v>
      </c>
      <c r="HU3" t="e">
        <f>AND(#REF!,"AAAAAHv39+Q=")</f>
        <v>#REF!</v>
      </c>
      <c r="HV3" t="e">
        <f>AND(#REF!,"AAAAAHv39+U=")</f>
        <v>#REF!</v>
      </c>
      <c r="HW3" t="e">
        <f>AND(#REF!,"AAAAAHv39+Y=")</f>
        <v>#REF!</v>
      </c>
      <c r="HX3" t="e">
        <f>AND(#REF!,"AAAAAHv39+c=")</f>
        <v>#REF!</v>
      </c>
      <c r="HY3" t="e">
        <f>AND(#REF!,"AAAAAHv39+g=")</f>
        <v>#REF!</v>
      </c>
      <c r="HZ3" t="e">
        <f>AND(#REF!,"AAAAAHv39+k=")</f>
        <v>#REF!</v>
      </c>
      <c r="IA3" t="e">
        <f>AND(#REF!,"AAAAAHv39+o=")</f>
        <v>#REF!</v>
      </c>
      <c r="IB3" t="e">
        <f>AND(#REF!,"AAAAAHv39+s=")</f>
        <v>#REF!</v>
      </c>
      <c r="IC3" t="e">
        <f>IF(#REF!,"AAAAAHv39+w=",0)</f>
        <v>#REF!</v>
      </c>
      <c r="ID3" t="e">
        <f>AND(#REF!,"AAAAAHv39+0=")</f>
        <v>#REF!</v>
      </c>
      <c r="IE3" t="e">
        <f>AND(#REF!,"AAAAAHv39+4=")</f>
        <v>#REF!</v>
      </c>
      <c r="IF3" t="e">
        <f>AND(#REF!,"AAAAAHv39+8=")</f>
        <v>#REF!</v>
      </c>
      <c r="IG3" t="e">
        <f>AND(#REF!,"AAAAAHv39/A=")</f>
        <v>#REF!</v>
      </c>
      <c r="IH3" t="e">
        <f>AND(#REF!,"AAAAAHv39/E=")</f>
        <v>#REF!</v>
      </c>
      <c r="II3" t="e">
        <f>AND(#REF!,"AAAAAHv39/I=")</f>
        <v>#REF!</v>
      </c>
      <c r="IJ3" t="e">
        <f>AND(#REF!,"AAAAAHv39/M=")</f>
        <v>#REF!</v>
      </c>
      <c r="IK3" t="e">
        <f>AND(#REF!,"AAAAAHv39/Q=")</f>
        <v>#REF!</v>
      </c>
      <c r="IL3" t="e">
        <f>AND(#REF!,"AAAAAHv39/U=")</f>
        <v>#REF!</v>
      </c>
      <c r="IM3" t="e">
        <f>AND(#REF!,"AAAAAHv39/Y=")</f>
        <v>#REF!</v>
      </c>
      <c r="IN3" t="e">
        <f>AND(#REF!,"AAAAAHv39/c=")</f>
        <v>#REF!</v>
      </c>
      <c r="IO3" t="e">
        <f>AND(#REF!,"AAAAAHv39/g=")</f>
        <v>#REF!</v>
      </c>
      <c r="IP3" t="e">
        <f>AND(#REF!,"AAAAAHv39/k=")</f>
        <v>#REF!</v>
      </c>
      <c r="IQ3" t="e">
        <f>AND(#REF!,"AAAAAHv39/o=")</f>
        <v>#REF!</v>
      </c>
      <c r="IR3" t="e">
        <f>AND(#REF!,"AAAAAHv39/s=")</f>
        <v>#REF!</v>
      </c>
      <c r="IS3" t="e">
        <f>AND(#REF!,"AAAAAHv39/w=")</f>
        <v>#REF!</v>
      </c>
      <c r="IT3" t="e">
        <f>AND(#REF!,"AAAAAHv39/0=")</f>
        <v>#REF!</v>
      </c>
      <c r="IU3" t="e">
        <f>AND(#REF!,"AAAAAHv39/4=")</f>
        <v>#REF!</v>
      </c>
      <c r="IV3" t="e">
        <f>AND(#REF!,"AAAAAHv39/8=")</f>
        <v>#REF!</v>
      </c>
    </row>
    <row r="4" spans="1:256">
      <c r="A4" t="e">
        <f>AND(#REF!,"AAAAAD+GvwA=")</f>
        <v>#REF!</v>
      </c>
      <c r="B4" t="e">
        <f>AND(#REF!,"AAAAAD+GvwE=")</f>
        <v>#REF!</v>
      </c>
      <c r="C4" t="e">
        <f>IF(#REF!,"AAAAAD+GvwI=",0)</f>
        <v>#REF!</v>
      </c>
      <c r="D4" t="e">
        <f>AND(#REF!,"AAAAAD+GvwM=")</f>
        <v>#REF!</v>
      </c>
      <c r="E4" t="e">
        <f>AND(#REF!,"AAAAAD+GvwQ=")</f>
        <v>#REF!</v>
      </c>
      <c r="F4" t="e">
        <f>AND(#REF!,"AAAAAD+GvwU=")</f>
        <v>#REF!</v>
      </c>
      <c r="G4" t="e">
        <f>AND(#REF!,"AAAAAD+GvwY=")</f>
        <v>#REF!</v>
      </c>
      <c r="H4" t="e">
        <f>AND(#REF!,"AAAAAD+Gvwc=")</f>
        <v>#REF!</v>
      </c>
      <c r="I4" t="e">
        <f>AND(#REF!,"AAAAAD+Gvwg=")</f>
        <v>#REF!</v>
      </c>
      <c r="J4" t="e">
        <f>AND(#REF!,"AAAAAD+Gvwk=")</f>
        <v>#REF!</v>
      </c>
      <c r="K4" t="e">
        <f>AND(#REF!,"AAAAAD+Gvwo=")</f>
        <v>#REF!</v>
      </c>
      <c r="L4" t="e">
        <f>AND(#REF!,"AAAAAD+Gvws=")</f>
        <v>#REF!</v>
      </c>
      <c r="M4" t="e">
        <f>AND(#REF!,"AAAAAD+Gvww=")</f>
        <v>#REF!</v>
      </c>
      <c r="N4" t="e">
        <f>AND(#REF!,"AAAAAD+Gvw0=")</f>
        <v>#REF!</v>
      </c>
      <c r="O4" t="e">
        <f>AND(#REF!,"AAAAAD+Gvw4=")</f>
        <v>#REF!</v>
      </c>
      <c r="P4" t="e">
        <f>AND(#REF!,"AAAAAD+Gvw8=")</f>
        <v>#REF!</v>
      </c>
      <c r="Q4" t="e">
        <f>AND(#REF!,"AAAAAD+GvxA=")</f>
        <v>#REF!</v>
      </c>
      <c r="R4" t="e">
        <f>AND(#REF!,"AAAAAD+GvxE=")</f>
        <v>#REF!</v>
      </c>
      <c r="S4" t="e">
        <f>AND(#REF!,"AAAAAD+GvxI=")</f>
        <v>#REF!</v>
      </c>
      <c r="T4" t="e">
        <f>AND(#REF!,"AAAAAD+GvxM=")</f>
        <v>#REF!</v>
      </c>
      <c r="U4" t="e">
        <f>AND(#REF!,"AAAAAD+GvxQ=")</f>
        <v>#REF!</v>
      </c>
      <c r="V4" t="e">
        <f>AND(#REF!,"AAAAAD+GvxU=")</f>
        <v>#REF!</v>
      </c>
      <c r="W4" t="e">
        <f>AND(#REF!,"AAAAAD+GvxY=")</f>
        <v>#REF!</v>
      </c>
      <c r="X4" t="e">
        <f>AND(#REF!,"AAAAAD+Gvxc=")</f>
        <v>#REF!</v>
      </c>
      <c r="Y4" t="e">
        <f>IF(#REF!,"AAAAAD+Gvxg=",0)</f>
        <v>#REF!</v>
      </c>
      <c r="Z4" t="e">
        <f>AND(#REF!,"AAAAAD+Gvxk=")</f>
        <v>#REF!</v>
      </c>
      <c r="AA4" t="e">
        <f>AND(#REF!,"AAAAAD+Gvxo=")</f>
        <v>#REF!</v>
      </c>
      <c r="AB4" t="e">
        <f>AND(#REF!,"AAAAAD+Gvxs=")</f>
        <v>#REF!</v>
      </c>
      <c r="AC4" t="e">
        <f>AND(#REF!,"AAAAAD+Gvxw=")</f>
        <v>#REF!</v>
      </c>
      <c r="AD4" t="e">
        <f>AND(#REF!,"AAAAAD+Gvx0=")</f>
        <v>#REF!</v>
      </c>
      <c r="AE4" t="e">
        <f>AND(#REF!,"AAAAAD+Gvx4=")</f>
        <v>#REF!</v>
      </c>
      <c r="AF4" t="e">
        <f>AND(#REF!,"AAAAAD+Gvx8=")</f>
        <v>#REF!</v>
      </c>
      <c r="AG4" t="e">
        <f>AND(#REF!,"AAAAAD+GvyA=")</f>
        <v>#REF!</v>
      </c>
      <c r="AH4" t="e">
        <f>AND(#REF!,"AAAAAD+GvyE=")</f>
        <v>#REF!</v>
      </c>
      <c r="AI4" t="e">
        <f>AND(#REF!,"AAAAAD+GvyI=")</f>
        <v>#REF!</v>
      </c>
      <c r="AJ4" t="e">
        <f>AND(#REF!,"AAAAAD+GvyM=")</f>
        <v>#REF!</v>
      </c>
      <c r="AK4" t="e">
        <f>AND(#REF!,"AAAAAD+GvyQ=")</f>
        <v>#REF!</v>
      </c>
      <c r="AL4" t="e">
        <f>AND(#REF!,"AAAAAD+GvyU=")</f>
        <v>#REF!</v>
      </c>
      <c r="AM4" t="e">
        <f>AND(#REF!,"AAAAAD+GvyY=")</f>
        <v>#REF!</v>
      </c>
      <c r="AN4" t="e">
        <f>AND(#REF!,"AAAAAD+Gvyc=")</f>
        <v>#REF!</v>
      </c>
      <c r="AO4" t="e">
        <f>AND(#REF!,"AAAAAD+Gvyg=")</f>
        <v>#REF!</v>
      </c>
      <c r="AP4" t="e">
        <f>AND(#REF!,"AAAAAD+Gvyk=")</f>
        <v>#REF!</v>
      </c>
      <c r="AQ4" t="e">
        <f>AND(#REF!,"AAAAAD+Gvyo=")</f>
        <v>#REF!</v>
      </c>
      <c r="AR4" t="e">
        <f>AND(#REF!,"AAAAAD+Gvys=")</f>
        <v>#REF!</v>
      </c>
      <c r="AS4" t="e">
        <f>AND(#REF!,"AAAAAD+Gvyw=")</f>
        <v>#REF!</v>
      </c>
      <c r="AT4" t="e">
        <f>AND(#REF!,"AAAAAD+Gvy0=")</f>
        <v>#REF!</v>
      </c>
      <c r="AU4" t="e">
        <f>IF(#REF!,"AAAAAD+Gvy4=",0)</f>
        <v>#REF!</v>
      </c>
      <c r="AV4" t="e">
        <f>AND(#REF!,"AAAAAD+Gvy8=")</f>
        <v>#REF!</v>
      </c>
      <c r="AW4" t="e">
        <f>AND(#REF!,"AAAAAD+GvzA=")</f>
        <v>#REF!</v>
      </c>
      <c r="AX4" t="e">
        <f>AND(#REF!,"AAAAAD+GvzE=")</f>
        <v>#REF!</v>
      </c>
      <c r="AY4" t="e">
        <f>AND(#REF!,"AAAAAD+GvzI=")</f>
        <v>#REF!</v>
      </c>
      <c r="AZ4" t="e">
        <f>AND(#REF!,"AAAAAD+GvzM=")</f>
        <v>#REF!</v>
      </c>
      <c r="BA4" t="e">
        <f>AND(#REF!,"AAAAAD+GvzQ=")</f>
        <v>#REF!</v>
      </c>
      <c r="BB4" t="e">
        <f>AND(#REF!,"AAAAAD+GvzU=")</f>
        <v>#REF!</v>
      </c>
      <c r="BC4" t="e">
        <f>AND(#REF!,"AAAAAD+GvzY=")</f>
        <v>#REF!</v>
      </c>
      <c r="BD4" t="e">
        <f>AND(#REF!,"AAAAAD+Gvzc=")</f>
        <v>#REF!</v>
      </c>
      <c r="BE4" t="e">
        <f>AND(#REF!,"AAAAAD+Gvzg=")</f>
        <v>#REF!</v>
      </c>
      <c r="BF4" t="e">
        <f>AND(#REF!,"AAAAAD+Gvzk=")</f>
        <v>#REF!</v>
      </c>
      <c r="BG4" t="e">
        <f>AND(#REF!,"AAAAAD+Gvzo=")</f>
        <v>#REF!</v>
      </c>
      <c r="BH4" t="e">
        <f>AND(#REF!,"AAAAAD+Gvzs=")</f>
        <v>#REF!</v>
      </c>
      <c r="BI4" t="e">
        <f>AND(#REF!,"AAAAAD+Gvzw=")</f>
        <v>#REF!</v>
      </c>
      <c r="BJ4" t="e">
        <f>AND(#REF!,"AAAAAD+Gvz0=")</f>
        <v>#REF!</v>
      </c>
      <c r="BK4" t="e">
        <f>AND(#REF!,"AAAAAD+Gvz4=")</f>
        <v>#REF!</v>
      </c>
      <c r="BL4" t="e">
        <f>AND(#REF!,"AAAAAD+Gvz8=")</f>
        <v>#REF!</v>
      </c>
      <c r="BM4" t="e">
        <f>AND(#REF!,"AAAAAD+Gv0A=")</f>
        <v>#REF!</v>
      </c>
      <c r="BN4" t="e">
        <f>AND(#REF!,"AAAAAD+Gv0E=")</f>
        <v>#REF!</v>
      </c>
      <c r="BO4" t="e">
        <f>AND(#REF!,"AAAAAD+Gv0I=")</f>
        <v>#REF!</v>
      </c>
      <c r="BP4" t="e">
        <f>AND(#REF!,"AAAAAD+Gv0M=")</f>
        <v>#REF!</v>
      </c>
      <c r="BQ4" t="e">
        <f>IF(#REF!,"AAAAAD+Gv0Q=",0)</f>
        <v>#REF!</v>
      </c>
      <c r="BR4" t="e">
        <f>AND(#REF!,"AAAAAD+Gv0U=")</f>
        <v>#REF!</v>
      </c>
      <c r="BS4" t="e">
        <f>AND(#REF!,"AAAAAD+Gv0Y=")</f>
        <v>#REF!</v>
      </c>
      <c r="BT4" t="e">
        <f>AND(#REF!,"AAAAAD+Gv0c=")</f>
        <v>#REF!</v>
      </c>
      <c r="BU4" t="e">
        <f>AND(#REF!,"AAAAAD+Gv0g=")</f>
        <v>#REF!</v>
      </c>
      <c r="BV4" t="e">
        <f>AND(#REF!,"AAAAAD+Gv0k=")</f>
        <v>#REF!</v>
      </c>
      <c r="BW4" t="e">
        <f>AND(#REF!,"AAAAAD+Gv0o=")</f>
        <v>#REF!</v>
      </c>
      <c r="BX4" t="e">
        <f>AND(#REF!,"AAAAAD+Gv0s=")</f>
        <v>#REF!</v>
      </c>
      <c r="BY4" t="e">
        <f>AND(#REF!,"AAAAAD+Gv0w=")</f>
        <v>#REF!</v>
      </c>
      <c r="BZ4" t="e">
        <f>AND(#REF!,"AAAAAD+Gv00=")</f>
        <v>#REF!</v>
      </c>
      <c r="CA4" t="e">
        <f>AND(#REF!,"AAAAAD+Gv04=")</f>
        <v>#REF!</v>
      </c>
      <c r="CB4" t="e">
        <f>AND(#REF!,"AAAAAD+Gv08=")</f>
        <v>#REF!</v>
      </c>
      <c r="CC4" t="e">
        <f>AND(#REF!,"AAAAAD+Gv1A=")</f>
        <v>#REF!</v>
      </c>
      <c r="CD4" t="e">
        <f>AND(#REF!,"AAAAAD+Gv1E=")</f>
        <v>#REF!</v>
      </c>
      <c r="CE4" t="e">
        <f>AND(#REF!,"AAAAAD+Gv1I=")</f>
        <v>#REF!</v>
      </c>
      <c r="CF4" t="e">
        <f>AND(#REF!,"AAAAAD+Gv1M=")</f>
        <v>#REF!</v>
      </c>
      <c r="CG4" t="e">
        <f>AND(#REF!,"AAAAAD+Gv1Q=")</f>
        <v>#REF!</v>
      </c>
      <c r="CH4" t="e">
        <f>AND(#REF!,"AAAAAD+Gv1U=")</f>
        <v>#REF!</v>
      </c>
      <c r="CI4" t="e">
        <f>AND(#REF!,"AAAAAD+Gv1Y=")</f>
        <v>#REF!</v>
      </c>
      <c r="CJ4" t="e">
        <f>AND(#REF!,"AAAAAD+Gv1c=")</f>
        <v>#REF!</v>
      </c>
      <c r="CK4" t="e">
        <f>AND(#REF!,"AAAAAD+Gv1g=")</f>
        <v>#REF!</v>
      </c>
      <c r="CL4" t="e">
        <f>AND(#REF!,"AAAAAD+Gv1k=")</f>
        <v>#REF!</v>
      </c>
      <c r="CM4" t="e">
        <f>IF(#REF!,"AAAAAD+Gv1o=",0)</f>
        <v>#REF!</v>
      </c>
      <c r="CN4" t="e">
        <f>AND(#REF!,"AAAAAD+Gv1s=")</f>
        <v>#REF!</v>
      </c>
      <c r="CO4" t="e">
        <f>AND(#REF!,"AAAAAD+Gv1w=")</f>
        <v>#REF!</v>
      </c>
      <c r="CP4" t="e">
        <f>AND(#REF!,"AAAAAD+Gv10=")</f>
        <v>#REF!</v>
      </c>
      <c r="CQ4" t="e">
        <f>AND(#REF!,"AAAAAD+Gv14=")</f>
        <v>#REF!</v>
      </c>
      <c r="CR4" t="e">
        <f>AND(#REF!,"AAAAAD+Gv18=")</f>
        <v>#REF!</v>
      </c>
      <c r="CS4" t="e">
        <f>AND(#REF!,"AAAAAD+Gv2A=")</f>
        <v>#REF!</v>
      </c>
      <c r="CT4" t="e">
        <f>AND(#REF!,"AAAAAD+Gv2E=")</f>
        <v>#REF!</v>
      </c>
      <c r="CU4" t="e">
        <f>AND(#REF!,"AAAAAD+Gv2I=")</f>
        <v>#REF!</v>
      </c>
      <c r="CV4" t="e">
        <f>AND(#REF!,"AAAAAD+Gv2M=")</f>
        <v>#REF!</v>
      </c>
      <c r="CW4" t="e">
        <f>AND(#REF!,"AAAAAD+Gv2Q=")</f>
        <v>#REF!</v>
      </c>
      <c r="CX4" t="e">
        <f>AND(#REF!,"AAAAAD+Gv2U=")</f>
        <v>#REF!</v>
      </c>
      <c r="CY4" t="e">
        <f>AND(#REF!,"AAAAAD+Gv2Y=")</f>
        <v>#REF!</v>
      </c>
      <c r="CZ4" t="e">
        <f>AND(#REF!,"AAAAAD+Gv2c=")</f>
        <v>#REF!</v>
      </c>
      <c r="DA4" t="e">
        <f>AND(#REF!,"AAAAAD+Gv2g=")</f>
        <v>#REF!</v>
      </c>
      <c r="DB4" t="e">
        <f>AND(#REF!,"AAAAAD+Gv2k=")</f>
        <v>#REF!</v>
      </c>
      <c r="DC4" t="e">
        <f>AND(#REF!,"AAAAAD+Gv2o=")</f>
        <v>#REF!</v>
      </c>
      <c r="DD4" t="e">
        <f>AND(#REF!,"AAAAAD+Gv2s=")</f>
        <v>#REF!</v>
      </c>
      <c r="DE4" t="e">
        <f>AND(#REF!,"AAAAAD+Gv2w=")</f>
        <v>#REF!</v>
      </c>
      <c r="DF4" t="e">
        <f>AND(#REF!,"AAAAAD+Gv20=")</f>
        <v>#REF!</v>
      </c>
      <c r="DG4" t="e">
        <f>AND(#REF!,"AAAAAD+Gv24=")</f>
        <v>#REF!</v>
      </c>
      <c r="DH4" t="e">
        <f>AND(#REF!,"AAAAAD+Gv28=")</f>
        <v>#REF!</v>
      </c>
      <c r="DI4" t="e">
        <f>IF(#REF!,"AAAAAD+Gv3A=",0)</f>
        <v>#REF!</v>
      </c>
      <c r="DJ4" t="e">
        <f>AND(#REF!,"AAAAAD+Gv3E=")</f>
        <v>#REF!</v>
      </c>
      <c r="DK4" t="e">
        <f>AND(#REF!,"AAAAAD+Gv3I=")</f>
        <v>#REF!</v>
      </c>
      <c r="DL4" t="e">
        <f>AND(#REF!,"AAAAAD+Gv3M=")</f>
        <v>#REF!</v>
      </c>
      <c r="DM4" t="e">
        <f>AND(#REF!,"AAAAAD+Gv3Q=")</f>
        <v>#REF!</v>
      </c>
      <c r="DN4" t="e">
        <f>AND(#REF!,"AAAAAD+Gv3U=")</f>
        <v>#REF!</v>
      </c>
      <c r="DO4" t="e">
        <f>AND(#REF!,"AAAAAD+Gv3Y=")</f>
        <v>#REF!</v>
      </c>
      <c r="DP4" t="e">
        <f>AND(#REF!,"AAAAAD+Gv3c=")</f>
        <v>#REF!</v>
      </c>
      <c r="DQ4" t="e">
        <f>AND(#REF!,"AAAAAD+Gv3g=")</f>
        <v>#REF!</v>
      </c>
      <c r="DR4" t="e">
        <f>AND(#REF!,"AAAAAD+Gv3k=")</f>
        <v>#REF!</v>
      </c>
      <c r="DS4" t="e">
        <f>AND(#REF!,"AAAAAD+Gv3o=")</f>
        <v>#REF!</v>
      </c>
      <c r="DT4" t="e">
        <f>AND(#REF!,"AAAAAD+Gv3s=")</f>
        <v>#REF!</v>
      </c>
      <c r="DU4" t="e">
        <f>AND(#REF!,"AAAAAD+Gv3w=")</f>
        <v>#REF!</v>
      </c>
      <c r="DV4" t="e">
        <f>AND(#REF!,"AAAAAD+Gv30=")</f>
        <v>#REF!</v>
      </c>
      <c r="DW4" t="e">
        <f>AND(#REF!,"AAAAAD+Gv34=")</f>
        <v>#REF!</v>
      </c>
      <c r="DX4" t="e">
        <f>AND(#REF!,"AAAAAD+Gv38=")</f>
        <v>#REF!</v>
      </c>
      <c r="DY4" t="e">
        <f>AND(#REF!,"AAAAAD+Gv4A=")</f>
        <v>#REF!</v>
      </c>
      <c r="DZ4" t="e">
        <f>AND(#REF!,"AAAAAD+Gv4E=")</f>
        <v>#REF!</v>
      </c>
      <c r="EA4" t="e">
        <f>AND(#REF!,"AAAAAD+Gv4I=")</f>
        <v>#REF!</v>
      </c>
      <c r="EB4" t="e">
        <f>AND(#REF!,"AAAAAD+Gv4M=")</f>
        <v>#REF!</v>
      </c>
      <c r="EC4" t="e">
        <f>AND(#REF!,"AAAAAD+Gv4Q=")</f>
        <v>#REF!</v>
      </c>
      <c r="ED4" t="e">
        <f>AND(#REF!,"AAAAAD+Gv4U=")</f>
        <v>#REF!</v>
      </c>
      <c r="EE4" t="e">
        <f>IF(#REF!,"AAAAAD+Gv4Y=",0)</f>
        <v>#REF!</v>
      </c>
      <c r="EF4" t="e">
        <f>AND(#REF!,"AAAAAD+Gv4c=")</f>
        <v>#REF!</v>
      </c>
      <c r="EG4" t="e">
        <f>AND(#REF!,"AAAAAD+Gv4g=")</f>
        <v>#REF!</v>
      </c>
      <c r="EH4" t="e">
        <f>AND(#REF!,"AAAAAD+Gv4k=")</f>
        <v>#REF!</v>
      </c>
      <c r="EI4" t="e">
        <f>AND(#REF!,"AAAAAD+Gv4o=")</f>
        <v>#REF!</v>
      </c>
      <c r="EJ4" t="e">
        <f>AND(#REF!,"AAAAAD+Gv4s=")</f>
        <v>#REF!</v>
      </c>
      <c r="EK4" t="e">
        <f>AND(#REF!,"AAAAAD+Gv4w=")</f>
        <v>#REF!</v>
      </c>
      <c r="EL4" t="e">
        <f>AND(#REF!,"AAAAAD+Gv40=")</f>
        <v>#REF!</v>
      </c>
      <c r="EM4" t="e">
        <f>AND(#REF!,"AAAAAD+Gv44=")</f>
        <v>#REF!</v>
      </c>
      <c r="EN4" t="e">
        <f>AND(#REF!,"AAAAAD+Gv48=")</f>
        <v>#REF!</v>
      </c>
      <c r="EO4" t="e">
        <f>AND(#REF!,"AAAAAD+Gv5A=")</f>
        <v>#REF!</v>
      </c>
      <c r="EP4" t="e">
        <f>AND(#REF!,"AAAAAD+Gv5E=")</f>
        <v>#REF!</v>
      </c>
      <c r="EQ4" t="e">
        <f>AND(#REF!,"AAAAAD+Gv5I=")</f>
        <v>#REF!</v>
      </c>
      <c r="ER4" t="e">
        <f>AND(#REF!,"AAAAAD+Gv5M=")</f>
        <v>#REF!</v>
      </c>
      <c r="ES4" t="e">
        <f>AND(#REF!,"AAAAAD+Gv5Q=")</f>
        <v>#REF!</v>
      </c>
      <c r="ET4" t="e">
        <f>AND(#REF!,"AAAAAD+Gv5U=")</f>
        <v>#REF!</v>
      </c>
      <c r="EU4" t="e">
        <f>AND(#REF!,"AAAAAD+Gv5Y=")</f>
        <v>#REF!</v>
      </c>
      <c r="EV4" t="e">
        <f>AND(#REF!,"AAAAAD+Gv5c=")</f>
        <v>#REF!</v>
      </c>
      <c r="EW4" t="e">
        <f>AND(#REF!,"AAAAAD+Gv5g=")</f>
        <v>#REF!</v>
      </c>
      <c r="EX4" t="e">
        <f>AND(#REF!,"AAAAAD+Gv5k=")</f>
        <v>#REF!</v>
      </c>
      <c r="EY4" t="e">
        <f>AND(#REF!,"AAAAAD+Gv5o=")</f>
        <v>#REF!</v>
      </c>
      <c r="EZ4" t="e">
        <f>AND(#REF!,"AAAAAD+Gv5s=")</f>
        <v>#REF!</v>
      </c>
      <c r="FA4" t="e">
        <f>IF(#REF!,"AAAAAD+Gv5w=",0)</f>
        <v>#REF!</v>
      </c>
      <c r="FB4" t="e">
        <f>AND(#REF!,"AAAAAD+Gv50=")</f>
        <v>#REF!</v>
      </c>
      <c r="FC4" t="e">
        <f>AND(#REF!,"AAAAAD+Gv54=")</f>
        <v>#REF!</v>
      </c>
      <c r="FD4" t="e">
        <f>AND(#REF!,"AAAAAD+Gv58=")</f>
        <v>#REF!</v>
      </c>
      <c r="FE4" t="e">
        <f>AND(#REF!,"AAAAAD+Gv6A=")</f>
        <v>#REF!</v>
      </c>
      <c r="FF4" t="e">
        <f>AND(#REF!,"AAAAAD+Gv6E=")</f>
        <v>#REF!</v>
      </c>
      <c r="FG4" t="e">
        <f>AND(#REF!,"AAAAAD+Gv6I=")</f>
        <v>#REF!</v>
      </c>
      <c r="FH4" t="e">
        <f>AND(#REF!,"AAAAAD+Gv6M=")</f>
        <v>#REF!</v>
      </c>
      <c r="FI4" t="e">
        <f>AND(#REF!,"AAAAAD+Gv6Q=")</f>
        <v>#REF!</v>
      </c>
      <c r="FJ4" t="e">
        <f>AND(#REF!,"AAAAAD+Gv6U=")</f>
        <v>#REF!</v>
      </c>
      <c r="FK4" t="e">
        <f>AND(#REF!,"AAAAAD+Gv6Y=")</f>
        <v>#REF!</v>
      </c>
      <c r="FL4" t="e">
        <f>AND(#REF!,"AAAAAD+Gv6c=")</f>
        <v>#REF!</v>
      </c>
      <c r="FM4" t="e">
        <f>AND(#REF!,"AAAAAD+Gv6g=")</f>
        <v>#REF!</v>
      </c>
      <c r="FN4" t="e">
        <f>AND(#REF!,"AAAAAD+Gv6k=")</f>
        <v>#REF!</v>
      </c>
      <c r="FO4" t="e">
        <f>AND(#REF!,"AAAAAD+Gv6o=")</f>
        <v>#REF!</v>
      </c>
      <c r="FP4" t="e">
        <f>AND(#REF!,"AAAAAD+Gv6s=")</f>
        <v>#REF!</v>
      </c>
      <c r="FQ4" t="e">
        <f>AND(#REF!,"AAAAAD+Gv6w=")</f>
        <v>#REF!</v>
      </c>
      <c r="FR4" t="e">
        <f>AND(#REF!,"AAAAAD+Gv60=")</f>
        <v>#REF!</v>
      </c>
      <c r="FS4" t="e">
        <f>AND(#REF!,"AAAAAD+Gv64=")</f>
        <v>#REF!</v>
      </c>
      <c r="FT4" t="e">
        <f>AND(#REF!,"AAAAAD+Gv68=")</f>
        <v>#REF!</v>
      </c>
      <c r="FU4" t="e">
        <f>AND(#REF!,"AAAAAD+Gv7A=")</f>
        <v>#REF!</v>
      </c>
      <c r="FV4" t="e">
        <f>AND(#REF!,"AAAAAD+Gv7E=")</f>
        <v>#REF!</v>
      </c>
      <c r="FW4" t="e">
        <f>IF(#REF!,"AAAAAD+Gv7I=",0)</f>
        <v>#REF!</v>
      </c>
      <c r="FX4" t="e">
        <f>AND(#REF!,"AAAAAD+Gv7M=")</f>
        <v>#REF!</v>
      </c>
      <c r="FY4" t="e">
        <f>AND(#REF!,"AAAAAD+Gv7Q=")</f>
        <v>#REF!</v>
      </c>
      <c r="FZ4" t="e">
        <f>AND(#REF!,"AAAAAD+Gv7U=")</f>
        <v>#REF!</v>
      </c>
      <c r="GA4" t="e">
        <f>AND(#REF!,"AAAAAD+Gv7Y=")</f>
        <v>#REF!</v>
      </c>
      <c r="GB4" t="e">
        <f>AND(#REF!,"AAAAAD+Gv7c=")</f>
        <v>#REF!</v>
      </c>
      <c r="GC4" t="e">
        <f>AND(#REF!,"AAAAAD+Gv7g=")</f>
        <v>#REF!</v>
      </c>
      <c r="GD4" t="e">
        <f>AND(#REF!,"AAAAAD+Gv7k=")</f>
        <v>#REF!</v>
      </c>
      <c r="GE4" t="e">
        <f>AND(#REF!,"AAAAAD+Gv7o=")</f>
        <v>#REF!</v>
      </c>
      <c r="GF4" t="e">
        <f>AND(#REF!,"AAAAAD+Gv7s=")</f>
        <v>#REF!</v>
      </c>
      <c r="GG4" t="e">
        <f>AND(#REF!,"AAAAAD+Gv7w=")</f>
        <v>#REF!</v>
      </c>
      <c r="GH4" t="e">
        <f>AND(#REF!,"AAAAAD+Gv70=")</f>
        <v>#REF!</v>
      </c>
      <c r="GI4" t="e">
        <f>AND(#REF!,"AAAAAD+Gv74=")</f>
        <v>#REF!</v>
      </c>
      <c r="GJ4" t="e">
        <f>AND(#REF!,"AAAAAD+Gv78=")</f>
        <v>#REF!</v>
      </c>
      <c r="GK4" t="e">
        <f>AND(#REF!,"AAAAAD+Gv8A=")</f>
        <v>#REF!</v>
      </c>
      <c r="GL4" t="e">
        <f>AND(#REF!,"AAAAAD+Gv8E=")</f>
        <v>#REF!</v>
      </c>
      <c r="GM4" t="e">
        <f>AND(#REF!,"AAAAAD+Gv8I=")</f>
        <v>#REF!</v>
      </c>
      <c r="GN4" t="e">
        <f>AND(#REF!,"AAAAAD+Gv8M=")</f>
        <v>#REF!</v>
      </c>
      <c r="GO4" t="e">
        <f>AND(#REF!,"AAAAAD+Gv8Q=")</f>
        <v>#REF!</v>
      </c>
      <c r="GP4" t="e">
        <f>AND(#REF!,"AAAAAD+Gv8U=")</f>
        <v>#REF!</v>
      </c>
      <c r="GQ4" t="e">
        <f>AND(#REF!,"AAAAAD+Gv8Y=")</f>
        <v>#REF!</v>
      </c>
      <c r="GR4" t="e">
        <f>AND(#REF!,"AAAAAD+Gv8c=")</f>
        <v>#REF!</v>
      </c>
      <c r="GS4" t="e">
        <f>IF(#REF!,"AAAAAD+Gv8g=",0)</f>
        <v>#REF!</v>
      </c>
      <c r="GT4" t="e">
        <f>AND(#REF!,"AAAAAD+Gv8k=")</f>
        <v>#REF!</v>
      </c>
      <c r="GU4" t="e">
        <f>AND(#REF!,"AAAAAD+Gv8o=")</f>
        <v>#REF!</v>
      </c>
      <c r="GV4" t="e">
        <f>AND(#REF!,"AAAAAD+Gv8s=")</f>
        <v>#REF!</v>
      </c>
      <c r="GW4" t="e">
        <f>AND(#REF!,"AAAAAD+Gv8w=")</f>
        <v>#REF!</v>
      </c>
      <c r="GX4" t="e">
        <f>AND(#REF!,"AAAAAD+Gv80=")</f>
        <v>#REF!</v>
      </c>
      <c r="GY4" t="e">
        <f>AND(#REF!,"AAAAAD+Gv84=")</f>
        <v>#REF!</v>
      </c>
      <c r="GZ4" t="e">
        <f>AND(#REF!,"AAAAAD+Gv88=")</f>
        <v>#REF!</v>
      </c>
      <c r="HA4" t="e">
        <f>AND(#REF!,"AAAAAD+Gv9A=")</f>
        <v>#REF!</v>
      </c>
      <c r="HB4" t="e">
        <f>AND(#REF!,"AAAAAD+Gv9E=")</f>
        <v>#REF!</v>
      </c>
      <c r="HC4" t="e">
        <f>AND(#REF!,"AAAAAD+Gv9I=")</f>
        <v>#REF!</v>
      </c>
      <c r="HD4" t="e">
        <f>AND(#REF!,"AAAAAD+Gv9M=")</f>
        <v>#REF!</v>
      </c>
      <c r="HE4" t="e">
        <f>AND(#REF!,"AAAAAD+Gv9Q=")</f>
        <v>#REF!</v>
      </c>
      <c r="HF4" t="e">
        <f>AND(#REF!,"AAAAAD+Gv9U=")</f>
        <v>#REF!</v>
      </c>
      <c r="HG4" t="e">
        <f>AND(#REF!,"AAAAAD+Gv9Y=")</f>
        <v>#REF!</v>
      </c>
      <c r="HH4" t="e">
        <f>AND(#REF!,"AAAAAD+Gv9c=")</f>
        <v>#REF!</v>
      </c>
      <c r="HI4" t="e">
        <f>AND(#REF!,"AAAAAD+Gv9g=")</f>
        <v>#REF!</v>
      </c>
      <c r="HJ4" t="e">
        <f>AND(#REF!,"AAAAAD+Gv9k=")</f>
        <v>#REF!</v>
      </c>
      <c r="HK4" t="e">
        <f>AND(#REF!,"AAAAAD+Gv9o=")</f>
        <v>#REF!</v>
      </c>
      <c r="HL4" t="e">
        <f>AND(#REF!,"AAAAAD+Gv9s=")</f>
        <v>#REF!</v>
      </c>
      <c r="HM4" t="e">
        <f>AND(#REF!,"AAAAAD+Gv9w=")</f>
        <v>#REF!</v>
      </c>
      <c r="HN4" t="e">
        <f>AND(#REF!,"AAAAAD+Gv90=")</f>
        <v>#REF!</v>
      </c>
      <c r="HO4" t="e">
        <f>IF(#REF!,"AAAAAD+Gv94=",0)</f>
        <v>#REF!</v>
      </c>
      <c r="HP4" t="e">
        <f>AND(#REF!,"AAAAAD+Gv98=")</f>
        <v>#REF!</v>
      </c>
      <c r="HQ4" t="e">
        <f>AND(#REF!,"AAAAAD+Gv+A=")</f>
        <v>#REF!</v>
      </c>
      <c r="HR4" t="e">
        <f>AND(#REF!,"AAAAAD+Gv+E=")</f>
        <v>#REF!</v>
      </c>
      <c r="HS4" t="e">
        <f>AND(#REF!,"AAAAAD+Gv+I=")</f>
        <v>#REF!</v>
      </c>
      <c r="HT4" t="e">
        <f>AND(#REF!,"AAAAAD+Gv+M=")</f>
        <v>#REF!</v>
      </c>
      <c r="HU4" t="e">
        <f>AND(#REF!,"AAAAAD+Gv+Q=")</f>
        <v>#REF!</v>
      </c>
      <c r="HV4" t="e">
        <f>AND(#REF!,"AAAAAD+Gv+U=")</f>
        <v>#REF!</v>
      </c>
      <c r="HW4" t="e">
        <f>AND(#REF!,"AAAAAD+Gv+Y=")</f>
        <v>#REF!</v>
      </c>
      <c r="HX4" t="e">
        <f>AND(#REF!,"AAAAAD+Gv+c=")</f>
        <v>#REF!</v>
      </c>
      <c r="HY4" t="e">
        <f>AND(#REF!,"AAAAAD+Gv+g=")</f>
        <v>#REF!</v>
      </c>
      <c r="HZ4" t="e">
        <f>AND(#REF!,"AAAAAD+Gv+k=")</f>
        <v>#REF!</v>
      </c>
      <c r="IA4" t="e">
        <f>AND(#REF!,"AAAAAD+Gv+o=")</f>
        <v>#REF!</v>
      </c>
      <c r="IB4" t="e">
        <f>AND(#REF!,"AAAAAD+Gv+s=")</f>
        <v>#REF!</v>
      </c>
      <c r="IC4" t="e">
        <f>AND(#REF!,"AAAAAD+Gv+w=")</f>
        <v>#REF!</v>
      </c>
      <c r="ID4" t="e">
        <f>AND(#REF!,"AAAAAD+Gv+0=")</f>
        <v>#REF!</v>
      </c>
      <c r="IE4" t="e">
        <f>AND(#REF!,"AAAAAD+Gv+4=")</f>
        <v>#REF!</v>
      </c>
      <c r="IF4" t="e">
        <f>AND(#REF!,"AAAAAD+Gv+8=")</f>
        <v>#REF!</v>
      </c>
      <c r="IG4" t="e">
        <f>AND(#REF!,"AAAAAD+Gv/A=")</f>
        <v>#REF!</v>
      </c>
      <c r="IH4" t="e">
        <f>AND(#REF!,"AAAAAD+Gv/E=")</f>
        <v>#REF!</v>
      </c>
      <c r="II4" t="e">
        <f>AND(#REF!,"AAAAAD+Gv/I=")</f>
        <v>#REF!</v>
      </c>
      <c r="IJ4" t="e">
        <f>AND(#REF!,"AAAAAD+Gv/M=")</f>
        <v>#REF!</v>
      </c>
      <c r="IK4" t="e">
        <f>IF(#REF!,"AAAAAD+Gv/Q=",0)</f>
        <v>#REF!</v>
      </c>
      <c r="IL4" t="e">
        <f>AND(#REF!,"AAAAAD+Gv/U=")</f>
        <v>#REF!</v>
      </c>
      <c r="IM4" t="e">
        <f>AND(#REF!,"AAAAAD+Gv/Y=")</f>
        <v>#REF!</v>
      </c>
      <c r="IN4" t="e">
        <f>AND(#REF!,"AAAAAD+Gv/c=")</f>
        <v>#REF!</v>
      </c>
      <c r="IO4" t="e">
        <f>AND(#REF!,"AAAAAD+Gv/g=")</f>
        <v>#REF!</v>
      </c>
      <c r="IP4" t="e">
        <f>AND(#REF!,"AAAAAD+Gv/k=")</f>
        <v>#REF!</v>
      </c>
      <c r="IQ4" t="e">
        <f>AND(#REF!,"AAAAAD+Gv/o=")</f>
        <v>#REF!</v>
      </c>
      <c r="IR4" t="e">
        <f>AND(#REF!,"AAAAAD+Gv/s=")</f>
        <v>#REF!</v>
      </c>
      <c r="IS4" t="e">
        <f>AND(#REF!,"AAAAAD+Gv/w=")</f>
        <v>#REF!</v>
      </c>
      <c r="IT4" t="e">
        <f>AND(#REF!,"AAAAAD+Gv/0=")</f>
        <v>#REF!</v>
      </c>
      <c r="IU4" t="e">
        <f>AND(#REF!,"AAAAAD+Gv/4=")</f>
        <v>#REF!</v>
      </c>
      <c r="IV4" t="e">
        <f>AND(#REF!,"AAAAAD+Gv/8=")</f>
        <v>#REF!</v>
      </c>
    </row>
    <row r="5" spans="1:256">
      <c r="A5" t="e">
        <f>AND(#REF!,"AAAAACobZwA=")</f>
        <v>#REF!</v>
      </c>
      <c r="B5" t="e">
        <f>AND(#REF!,"AAAAACobZwE=")</f>
        <v>#REF!</v>
      </c>
      <c r="C5" t="e">
        <f>AND(#REF!,"AAAAACobZwI=")</f>
        <v>#REF!</v>
      </c>
      <c r="D5" t="e">
        <f>AND(#REF!,"AAAAACobZwM=")</f>
        <v>#REF!</v>
      </c>
      <c r="E5" t="e">
        <f>AND(#REF!,"AAAAACobZwQ=")</f>
        <v>#REF!</v>
      </c>
      <c r="F5" t="e">
        <f>AND(#REF!,"AAAAACobZwU=")</f>
        <v>#REF!</v>
      </c>
      <c r="G5" t="e">
        <f>AND(#REF!,"AAAAACobZwY=")</f>
        <v>#REF!</v>
      </c>
      <c r="H5" t="e">
        <f>AND(#REF!,"AAAAACobZwc=")</f>
        <v>#REF!</v>
      </c>
      <c r="I5" t="e">
        <f>AND(#REF!,"AAAAACobZwg=")</f>
        <v>#REF!</v>
      </c>
      <c r="J5" t="e">
        <f>AND(#REF!,"AAAAACobZwk=")</f>
        <v>#REF!</v>
      </c>
      <c r="K5" t="e">
        <f>IF(#REF!,"AAAAACobZwo=",0)</f>
        <v>#REF!</v>
      </c>
      <c r="L5" t="e">
        <f>AND(#REF!,"AAAAACobZws=")</f>
        <v>#REF!</v>
      </c>
      <c r="M5" t="e">
        <f>AND(#REF!,"AAAAACobZww=")</f>
        <v>#REF!</v>
      </c>
      <c r="N5" t="e">
        <f>AND(#REF!,"AAAAACobZw0=")</f>
        <v>#REF!</v>
      </c>
      <c r="O5" t="e">
        <f>AND(#REF!,"AAAAACobZw4=")</f>
        <v>#REF!</v>
      </c>
      <c r="P5" t="e">
        <f>AND(#REF!,"AAAAACobZw8=")</f>
        <v>#REF!</v>
      </c>
      <c r="Q5" t="e">
        <f>AND(#REF!,"AAAAACobZxA=")</f>
        <v>#REF!</v>
      </c>
      <c r="R5" t="e">
        <f>AND(#REF!,"AAAAACobZxE=")</f>
        <v>#REF!</v>
      </c>
      <c r="S5" t="e">
        <f>AND(#REF!,"AAAAACobZxI=")</f>
        <v>#REF!</v>
      </c>
      <c r="T5" t="e">
        <f>AND(#REF!,"AAAAACobZxM=")</f>
        <v>#REF!</v>
      </c>
      <c r="U5" t="e">
        <f>AND(#REF!,"AAAAACobZxQ=")</f>
        <v>#REF!</v>
      </c>
      <c r="V5" t="e">
        <f>AND(#REF!,"AAAAACobZxU=")</f>
        <v>#REF!</v>
      </c>
      <c r="W5" t="e">
        <f>AND(#REF!,"AAAAACobZxY=")</f>
        <v>#REF!</v>
      </c>
      <c r="X5" t="e">
        <f>AND(#REF!,"AAAAACobZxc=")</f>
        <v>#REF!</v>
      </c>
      <c r="Y5" t="e">
        <f>AND(#REF!,"AAAAACobZxg=")</f>
        <v>#REF!</v>
      </c>
      <c r="Z5" t="e">
        <f>AND(#REF!,"AAAAACobZxk=")</f>
        <v>#REF!</v>
      </c>
      <c r="AA5" t="e">
        <f>AND(#REF!,"AAAAACobZxo=")</f>
        <v>#REF!</v>
      </c>
      <c r="AB5" t="e">
        <f>AND(#REF!,"AAAAACobZxs=")</f>
        <v>#REF!</v>
      </c>
      <c r="AC5" t="e">
        <f>AND(#REF!,"AAAAACobZxw=")</f>
        <v>#REF!</v>
      </c>
      <c r="AD5" t="e">
        <f>AND(#REF!,"AAAAACobZx0=")</f>
        <v>#REF!</v>
      </c>
      <c r="AE5" t="e">
        <f>AND(#REF!,"AAAAACobZx4=")</f>
        <v>#REF!</v>
      </c>
      <c r="AF5" t="e">
        <f>AND(#REF!,"AAAAACobZx8=")</f>
        <v>#REF!</v>
      </c>
      <c r="AG5" t="e">
        <f>IF(#REF!,"AAAAACobZyA=",0)</f>
        <v>#REF!</v>
      </c>
      <c r="AH5" t="e">
        <f>AND(#REF!,"AAAAACobZyE=")</f>
        <v>#REF!</v>
      </c>
      <c r="AI5" t="e">
        <f>AND(#REF!,"AAAAACobZyI=")</f>
        <v>#REF!</v>
      </c>
      <c r="AJ5" t="e">
        <f>AND(#REF!,"AAAAACobZyM=")</f>
        <v>#REF!</v>
      </c>
      <c r="AK5" t="e">
        <f>AND(#REF!,"AAAAACobZyQ=")</f>
        <v>#REF!</v>
      </c>
      <c r="AL5" t="e">
        <f>AND(#REF!,"AAAAACobZyU=")</f>
        <v>#REF!</v>
      </c>
      <c r="AM5" t="e">
        <f>AND(#REF!,"AAAAACobZyY=")</f>
        <v>#REF!</v>
      </c>
      <c r="AN5" t="e">
        <f>AND(#REF!,"AAAAACobZyc=")</f>
        <v>#REF!</v>
      </c>
      <c r="AO5" t="e">
        <f>AND(#REF!,"AAAAACobZyg=")</f>
        <v>#REF!</v>
      </c>
      <c r="AP5" t="e">
        <f>AND(#REF!,"AAAAACobZyk=")</f>
        <v>#REF!</v>
      </c>
      <c r="AQ5" t="e">
        <f>AND(#REF!,"AAAAACobZyo=")</f>
        <v>#REF!</v>
      </c>
      <c r="AR5" t="e">
        <f>AND(#REF!,"AAAAACobZys=")</f>
        <v>#REF!</v>
      </c>
      <c r="AS5" t="e">
        <f>AND(#REF!,"AAAAACobZyw=")</f>
        <v>#REF!</v>
      </c>
      <c r="AT5" t="e">
        <f>AND(#REF!,"AAAAACobZy0=")</f>
        <v>#REF!</v>
      </c>
      <c r="AU5" t="e">
        <f>AND(#REF!,"AAAAACobZy4=")</f>
        <v>#REF!</v>
      </c>
      <c r="AV5" t="e">
        <f>AND(#REF!,"AAAAACobZy8=")</f>
        <v>#REF!</v>
      </c>
      <c r="AW5" t="e">
        <f>AND(#REF!,"AAAAACobZzA=")</f>
        <v>#REF!</v>
      </c>
      <c r="AX5" t="e">
        <f>AND(#REF!,"AAAAACobZzE=")</f>
        <v>#REF!</v>
      </c>
      <c r="AY5" t="e">
        <f>AND(#REF!,"AAAAACobZzI=")</f>
        <v>#REF!</v>
      </c>
      <c r="AZ5" t="e">
        <f>AND(#REF!,"AAAAACobZzM=")</f>
        <v>#REF!</v>
      </c>
      <c r="BA5" t="e">
        <f>AND(#REF!,"AAAAACobZzQ=")</f>
        <v>#REF!</v>
      </c>
      <c r="BB5" t="e">
        <f>AND(#REF!,"AAAAACobZzU=")</f>
        <v>#REF!</v>
      </c>
      <c r="BC5" t="e">
        <f>IF(#REF!,"AAAAACobZzY=",0)</f>
        <v>#REF!</v>
      </c>
      <c r="BD5" t="e">
        <f>AND(#REF!,"AAAAACobZzc=")</f>
        <v>#REF!</v>
      </c>
      <c r="BE5" t="e">
        <f>AND(#REF!,"AAAAACobZzg=")</f>
        <v>#REF!</v>
      </c>
      <c r="BF5" t="e">
        <f>AND(#REF!,"AAAAACobZzk=")</f>
        <v>#REF!</v>
      </c>
      <c r="BG5" t="e">
        <f>AND(#REF!,"AAAAACobZzo=")</f>
        <v>#REF!</v>
      </c>
      <c r="BH5" t="e">
        <f>AND(#REF!,"AAAAACobZzs=")</f>
        <v>#REF!</v>
      </c>
      <c r="BI5" t="e">
        <f>AND(#REF!,"AAAAACobZzw=")</f>
        <v>#REF!</v>
      </c>
      <c r="BJ5" t="e">
        <f>AND(#REF!,"AAAAACobZz0=")</f>
        <v>#REF!</v>
      </c>
      <c r="BK5" t="e">
        <f>AND(#REF!,"AAAAACobZz4=")</f>
        <v>#REF!</v>
      </c>
      <c r="BL5" t="e">
        <f>AND(#REF!,"AAAAACobZz8=")</f>
        <v>#REF!</v>
      </c>
      <c r="BM5" t="e">
        <f>AND(#REF!,"AAAAACobZ0A=")</f>
        <v>#REF!</v>
      </c>
      <c r="BN5" t="e">
        <f>AND(#REF!,"AAAAACobZ0E=")</f>
        <v>#REF!</v>
      </c>
      <c r="BO5" t="e">
        <f>AND(#REF!,"AAAAACobZ0I=")</f>
        <v>#REF!</v>
      </c>
      <c r="BP5" t="e">
        <f>AND(#REF!,"AAAAACobZ0M=")</f>
        <v>#REF!</v>
      </c>
      <c r="BQ5" t="e">
        <f>AND(#REF!,"AAAAACobZ0Q=")</f>
        <v>#REF!</v>
      </c>
      <c r="BR5" t="e">
        <f>AND(#REF!,"AAAAACobZ0U=")</f>
        <v>#REF!</v>
      </c>
      <c r="BS5" t="e">
        <f>AND(#REF!,"AAAAACobZ0Y=")</f>
        <v>#REF!</v>
      </c>
      <c r="BT5" t="e">
        <f>AND(#REF!,"AAAAACobZ0c=")</f>
        <v>#REF!</v>
      </c>
      <c r="BU5" t="e">
        <f>AND(#REF!,"AAAAACobZ0g=")</f>
        <v>#REF!</v>
      </c>
      <c r="BV5" t="e">
        <f>AND(#REF!,"AAAAACobZ0k=")</f>
        <v>#REF!</v>
      </c>
      <c r="BW5" t="e">
        <f>AND(#REF!,"AAAAACobZ0o=")</f>
        <v>#REF!</v>
      </c>
      <c r="BX5" t="e">
        <f>AND(#REF!,"AAAAACobZ0s=")</f>
        <v>#REF!</v>
      </c>
      <c r="BY5" t="e">
        <f>IF(#REF!,"AAAAACobZ0w=",0)</f>
        <v>#REF!</v>
      </c>
      <c r="BZ5" t="e">
        <f>AND(#REF!,"AAAAACobZ00=")</f>
        <v>#REF!</v>
      </c>
      <c r="CA5" t="e">
        <f>AND(#REF!,"AAAAACobZ04=")</f>
        <v>#REF!</v>
      </c>
      <c r="CB5" t="e">
        <f>AND(#REF!,"AAAAACobZ08=")</f>
        <v>#REF!</v>
      </c>
      <c r="CC5" t="e">
        <f>AND(#REF!,"AAAAACobZ1A=")</f>
        <v>#REF!</v>
      </c>
      <c r="CD5" t="e">
        <f>AND(#REF!,"AAAAACobZ1E=")</f>
        <v>#REF!</v>
      </c>
      <c r="CE5" t="e">
        <f>AND(#REF!,"AAAAACobZ1I=")</f>
        <v>#REF!</v>
      </c>
      <c r="CF5" t="e">
        <f>AND(#REF!,"AAAAACobZ1M=")</f>
        <v>#REF!</v>
      </c>
      <c r="CG5" t="e">
        <f>AND(#REF!,"AAAAACobZ1Q=")</f>
        <v>#REF!</v>
      </c>
      <c r="CH5" t="e">
        <f>AND(#REF!,"AAAAACobZ1U=")</f>
        <v>#REF!</v>
      </c>
      <c r="CI5" t="e">
        <f>AND(#REF!,"AAAAACobZ1Y=")</f>
        <v>#REF!</v>
      </c>
      <c r="CJ5" t="e">
        <f>AND(#REF!,"AAAAACobZ1c=")</f>
        <v>#REF!</v>
      </c>
      <c r="CK5" t="e">
        <f>AND(#REF!,"AAAAACobZ1g=")</f>
        <v>#REF!</v>
      </c>
      <c r="CL5" t="e">
        <f>AND(#REF!,"AAAAACobZ1k=")</f>
        <v>#REF!</v>
      </c>
      <c r="CM5" t="e">
        <f>AND(#REF!,"AAAAACobZ1o=")</f>
        <v>#REF!</v>
      </c>
      <c r="CN5" t="e">
        <f>AND(#REF!,"AAAAACobZ1s=")</f>
        <v>#REF!</v>
      </c>
      <c r="CO5" t="e">
        <f>AND(#REF!,"AAAAACobZ1w=")</f>
        <v>#REF!</v>
      </c>
      <c r="CP5" t="e">
        <f>AND(#REF!,"AAAAACobZ10=")</f>
        <v>#REF!</v>
      </c>
      <c r="CQ5" t="e">
        <f>AND(#REF!,"AAAAACobZ14=")</f>
        <v>#REF!</v>
      </c>
      <c r="CR5" t="e">
        <f>AND(#REF!,"AAAAACobZ18=")</f>
        <v>#REF!</v>
      </c>
      <c r="CS5" t="e">
        <f>AND(#REF!,"AAAAACobZ2A=")</f>
        <v>#REF!</v>
      </c>
      <c r="CT5" t="e">
        <f>AND(#REF!,"AAAAACobZ2E=")</f>
        <v>#REF!</v>
      </c>
      <c r="CU5" t="e">
        <f>IF(#REF!,"AAAAACobZ2I=",0)</f>
        <v>#REF!</v>
      </c>
      <c r="CV5" t="e">
        <f>AND(#REF!,"AAAAACobZ2M=")</f>
        <v>#REF!</v>
      </c>
      <c r="CW5" t="e">
        <f>AND(#REF!,"AAAAACobZ2Q=")</f>
        <v>#REF!</v>
      </c>
      <c r="CX5" t="e">
        <f>AND(#REF!,"AAAAACobZ2U=")</f>
        <v>#REF!</v>
      </c>
      <c r="CY5" t="e">
        <f>AND(#REF!,"AAAAACobZ2Y=")</f>
        <v>#REF!</v>
      </c>
      <c r="CZ5" t="e">
        <f>AND(#REF!,"AAAAACobZ2c=")</f>
        <v>#REF!</v>
      </c>
      <c r="DA5" t="e">
        <f>AND(#REF!,"AAAAACobZ2g=")</f>
        <v>#REF!</v>
      </c>
      <c r="DB5" t="e">
        <f>IF(#REF!,"AAAAACobZ2k=",0)</f>
        <v>#REF!</v>
      </c>
      <c r="DC5" t="e">
        <f>AND(SEÇMELİ!#REF!,"AAAAACobZ2o=")</f>
        <v>#REF!</v>
      </c>
      <c r="DD5" t="e">
        <f>AND(SEÇMELİ!#REF!,"AAAAACobZ2s=")</f>
        <v>#REF!</v>
      </c>
      <c r="DE5" t="e">
        <f>AND(SEÇMELİ!#REF!,"AAAAACobZ2w=")</f>
        <v>#REF!</v>
      </c>
      <c r="DF5" t="e">
        <f>AND(SEÇMELİ!#REF!,"AAAAACobZ20=")</f>
        <v>#REF!</v>
      </c>
      <c r="DG5" t="e">
        <f>AND(SEÇMELİ!#REF!,"AAAAACobZ24=")</f>
        <v>#REF!</v>
      </c>
      <c r="DH5" t="e">
        <f>AND(SEÇMELİ!#REF!,"AAAAACobZ28=")</f>
        <v>#REF!</v>
      </c>
      <c r="DI5" t="e">
        <f>IF(#REF!,"AAAAACobZ3A=",0)</f>
        <v>#REF!</v>
      </c>
      <c r="DJ5" t="e">
        <f>AND(SEÇMELİ!#REF!,"AAAAACobZ3E=")</f>
        <v>#REF!</v>
      </c>
      <c r="DK5" t="e">
        <f>AND(SEÇMELİ!#REF!,"AAAAACobZ3I=")</f>
        <v>#REF!</v>
      </c>
      <c r="DL5" t="e">
        <f>AND(SEÇMELİ!#REF!,"AAAAACobZ3M=")</f>
        <v>#REF!</v>
      </c>
      <c r="DM5" t="e">
        <f>AND(SEÇMELİ!#REF!,"AAAAACobZ3Q=")</f>
        <v>#REF!</v>
      </c>
      <c r="DN5" t="e">
        <f>AND(SEÇMELİ!#REF!,"AAAAACobZ3U=")</f>
        <v>#REF!</v>
      </c>
      <c r="DO5" t="e">
        <f>AND(SEÇMELİ!#REF!,"AAAAACobZ3Y=")</f>
        <v>#REF!</v>
      </c>
      <c r="DP5" t="e">
        <f>IF(#REF!,"AAAAACobZ3c=",0)</f>
        <v>#REF!</v>
      </c>
      <c r="DQ5" t="e">
        <f>AND(SEÇMELİ!#REF!,"AAAAACobZ3g=")</f>
        <v>#REF!</v>
      </c>
      <c r="DR5" t="e">
        <f>AND(SEÇMELİ!#REF!,"AAAAACobZ3k=")</f>
        <v>#REF!</v>
      </c>
      <c r="DS5" t="e">
        <f>AND(SEÇMELİ!#REF!,"AAAAACobZ3o=")</f>
        <v>#REF!</v>
      </c>
      <c r="DT5" t="e">
        <f>AND(SEÇMELİ!#REF!,"AAAAACobZ3s=")</f>
        <v>#REF!</v>
      </c>
      <c r="DU5" t="e">
        <f>AND(SEÇMELİ!#REF!,"AAAAACobZ3w=")</f>
        <v>#REF!</v>
      </c>
      <c r="DV5" t="e">
        <f>AND(SEÇMELİ!#REF!,"AAAAACobZ30=")</f>
        <v>#REF!</v>
      </c>
      <c r="DW5" t="e">
        <f>IF(#REF!,"AAAAACobZ34=",0)</f>
        <v>#REF!</v>
      </c>
      <c r="DX5" t="e">
        <f>AND(#REF!,"AAAAACobZ38=")</f>
        <v>#REF!</v>
      </c>
      <c r="DY5" t="e">
        <f>AND(#REF!,"AAAAACobZ4A=")</f>
        <v>#REF!</v>
      </c>
      <c r="DZ5" t="e">
        <f>AND(#REF!,"AAAAACobZ4E=")</f>
        <v>#REF!</v>
      </c>
      <c r="EA5" t="e">
        <f>AND(#REF!,"AAAAACobZ4I=")</f>
        <v>#REF!</v>
      </c>
      <c r="EB5" t="e">
        <f>AND(#REF!,"AAAAACobZ4M=")</f>
        <v>#REF!</v>
      </c>
      <c r="EC5" t="e">
        <f>AND(#REF!,"AAAAACobZ4Q=")</f>
        <v>#REF!</v>
      </c>
      <c r="ED5" t="e">
        <f>IF(#REF!,"AAAAACobZ4U=",0)</f>
        <v>#REF!</v>
      </c>
      <c r="EE5" t="e">
        <f>AND(#REF!,"AAAAACobZ4Y=")</f>
        <v>#REF!</v>
      </c>
      <c r="EF5" t="e">
        <f>AND(#REF!,"AAAAACobZ4c=")</f>
        <v>#REF!</v>
      </c>
      <c r="EG5" t="e">
        <f>AND(#REF!,"AAAAACobZ4g=")</f>
        <v>#REF!</v>
      </c>
      <c r="EH5" t="e">
        <f>AND(#REF!,"AAAAACobZ4k=")</f>
        <v>#REF!</v>
      </c>
      <c r="EI5" t="e">
        <f>AND(#REF!,"AAAAACobZ4o=")</f>
        <v>#REF!</v>
      </c>
      <c r="EJ5" t="e">
        <f>AND(#REF!,"AAAAACobZ4s=")</f>
        <v>#REF!</v>
      </c>
      <c r="EK5" t="e">
        <f>IF(#REF!,"AAAAACobZ4w=",0)</f>
        <v>#REF!</v>
      </c>
      <c r="EL5" t="e">
        <f>AND(#REF!,"AAAAACobZ40=")</f>
        <v>#REF!</v>
      </c>
      <c r="EM5" t="e">
        <f>AND(#REF!,"AAAAACobZ44=")</f>
        <v>#REF!</v>
      </c>
      <c r="EN5" t="e">
        <f>AND(#REF!,"AAAAACobZ48=")</f>
        <v>#REF!</v>
      </c>
      <c r="EO5" t="e">
        <f>AND(#REF!,"AAAAACobZ5A=")</f>
        <v>#REF!</v>
      </c>
      <c r="EP5" t="e">
        <f>AND(#REF!,"AAAAACobZ5E=")</f>
        <v>#REF!</v>
      </c>
      <c r="EQ5" t="e">
        <f>AND(#REF!,"AAAAACobZ5I=")</f>
        <v>#REF!</v>
      </c>
      <c r="ER5" t="e">
        <f>IF(#REF!,"AAAAACobZ5M=",0)</f>
        <v>#REF!</v>
      </c>
      <c r="ES5" t="e">
        <f>AND(#REF!,"AAAAACobZ5Q=")</f>
        <v>#REF!</v>
      </c>
      <c r="ET5" t="e">
        <f>AND(#REF!,"AAAAACobZ5U=")</f>
        <v>#REF!</v>
      </c>
      <c r="EU5" t="e">
        <f>AND(#REF!,"AAAAACobZ5Y=")</f>
        <v>#REF!</v>
      </c>
      <c r="EV5" t="e">
        <f>AND(#REF!,"AAAAACobZ5c=")</f>
        <v>#REF!</v>
      </c>
      <c r="EW5" t="e">
        <f>AND(#REF!,"AAAAACobZ5g=")</f>
        <v>#REF!</v>
      </c>
      <c r="EX5" t="e">
        <f>AND(#REF!,"AAAAACobZ5k=")</f>
        <v>#REF!</v>
      </c>
      <c r="EY5" t="e">
        <f>IF(#REF!,"AAAAACobZ5o=",0)</f>
        <v>#REF!</v>
      </c>
      <c r="EZ5" t="e">
        <f>AND(#REF!,"AAAAACobZ5s=")</f>
        <v>#REF!</v>
      </c>
      <c r="FA5" t="e">
        <f>AND(#REF!,"AAAAACobZ5w=")</f>
        <v>#REF!</v>
      </c>
      <c r="FB5" t="e">
        <f>AND(#REF!,"AAAAACobZ50=")</f>
        <v>#REF!</v>
      </c>
      <c r="FC5" t="e">
        <f>AND(#REF!,"AAAAACobZ54=")</f>
        <v>#REF!</v>
      </c>
      <c r="FD5" t="e">
        <f>AND(#REF!,"AAAAACobZ58=")</f>
        <v>#REF!</v>
      </c>
      <c r="FE5" t="e">
        <f>AND(#REF!,"AAAAACobZ6A=")</f>
        <v>#REF!</v>
      </c>
      <c r="FF5" t="e">
        <f>IF(#REF!,"AAAAACobZ6E=",0)</f>
        <v>#REF!</v>
      </c>
      <c r="FG5" t="e">
        <f>AND(#REF!,"AAAAACobZ6I=")</f>
        <v>#REF!</v>
      </c>
      <c r="FH5" t="e">
        <f>AND(#REF!,"AAAAACobZ6M=")</f>
        <v>#REF!</v>
      </c>
      <c r="FI5" t="e">
        <f>AND(#REF!,"AAAAACobZ6Q=")</f>
        <v>#REF!</v>
      </c>
      <c r="FJ5" t="e">
        <f>AND(#REF!,"AAAAACobZ6U=")</f>
        <v>#REF!</v>
      </c>
      <c r="FK5" t="e">
        <f>AND(#REF!,"AAAAACobZ6Y=")</f>
        <v>#REF!</v>
      </c>
      <c r="FL5" t="e">
        <f>AND(#REF!,"AAAAACobZ6c=")</f>
        <v>#REF!</v>
      </c>
      <c r="FM5" t="e">
        <f>IF(#REF!,"AAAAACobZ6g=",0)</f>
        <v>#REF!</v>
      </c>
      <c r="FN5" t="e">
        <f>AND(#REF!,"AAAAACobZ6k=")</f>
        <v>#REF!</v>
      </c>
      <c r="FO5" t="e">
        <f>AND(#REF!,"AAAAACobZ6o=")</f>
        <v>#REF!</v>
      </c>
      <c r="FP5" t="e">
        <f>AND(#REF!,"AAAAACobZ6s=")</f>
        <v>#REF!</v>
      </c>
      <c r="FQ5" t="e">
        <f>AND(#REF!,"AAAAACobZ6w=")</f>
        <v>#REF!</v>
      </c>
      <c r="FR5" t="e">
        <f>AND(#REF!,"AAAAACobZ60=")</f>
        <v>#REF!</v>
      </c>
      <c r="FS5" t="e">
        <f>AND(#REF!,"AAAAACobZ64=")</f>
        <v>#REF!</v>
      </c>
      <c r="FT5" t="e">
        <f>IF(#REF!,"AAAAACobZ68=",0)</f>
        <v>#REF!</v>
      </c>
      <c r="FU5" t="e">
        <f>AND(#REF!,"AAAAACobZ7A=")</f>
        <v>#REF!</v>
      </c>
      <c r="FV5" t="e">
        <f>AND(#REF!,"AAAAACobZ7E=")</f>
        <v>#REF!</v>
      </c>
      <c r="FW5" t="e">
        <f>AND(#REF!,"AAAAACobZ7I=")</f>
        <v>#REF!</v>
      </c>
      <c r="FX5" t="e">
        <f>AND(#REF!,"AAAAACobZ7M=")</f>
        <v>#REF!</v>
      </c>
      <c r="FY5" t="e">
        <f>AND(#REF!,"AAAAACobZ7Q=")</f>
        <v>#REF!</v>
      </c>
      <c r="FZ5" t="e">
        <f>AND(#REF!,"AAAAACobZ7U=")</f>
        <v>#REF!</v>
      </c>
      <c r="GA5" t="e">
        <f>IF(#REF!,"AAAAACobZ7Y=",0)</f>
        <v>#REF!</v>
      </c>
      <c r="GB5" t="e">
        <f>AND(#REF!,"AAAAACobZ7c=")</f>
        <v>#REF!</v>
      </c>
      <c r="GC5" t="e">
        <f>AND(#REF!,"AAAAACobZ7g=")</f>
        <v>#REF!</v>
      </c>
      <c r="GD5" t="e">
        <f>AND(#REF!,"AAAAACobZ7k=")</f>
        <v>#REF!</v>
      </c>
      <c r="GE5" t="e">
        <f>AND(#REF!,"AAAAACobZ7o=")</f>
        <v>#REF!</v>
      </c>
      <c r="GF5" t="e">
        <f>AND(#REF!,"AAAAACobZ7s=")</f>
        <v>#REF!</v>
      </c>
      <c r="GG5" t="e">
        <f>AND(#REF!,"AAAAACobZ7w=")</f>
        <v>#REF!</v>
      </c>
      <c r="GH5" t="e">
        <f>IF(#REF!,"AAAAACobZ70=",0)</f>
        <v>#REF!</v>
      </c>
      <c r="GI5" t="e">
        <f>AND(#REF!,"AAAAACobZ74=")</f>
        <v>#REF!</v>
      </c>
      <c r="GJ5" t="e">
        <f>AND(#REF!,"AAAAACobZ78=")</f>
        <v>#REF!</v>
      </c>
      <c r="GK5" t="e">
        <f>AND(#REF!,"AAAAACobZ8A=")</f>
        <v>#REF!</v>
      </c>
      <c r="GL5" t="e">
        <f>AND(#REF!,"AAAAACobZ8E=")</f>
        <v>#REF!</v>
      </c>
      <c r="GM5" t="e">
        <f>AND(#REF!,"AAAAACobZ8I=")</f>
        <v>#REF!</v>
      </c>
      <c r="GN5" t="e">
        <f>AND(#REF!,"AAAAACobZ8M=")</f>
        <v>#REF!</v>
      </c>
      <c r="GO5" t="e">
        <f>IF(#REF!,"AAAAACobZ8Q=",0)</f>
        <v>#REF!</v>
      </c>
      <c r="GP5" t="e">
        <f>AND(#REF!,"AAAAACobZ8U=")</f>
        <v>#REF!</v>
      </c>
      <c r="GQ5" t="e">
        <f>AND(#REF!,"AAAAACobZ8Y=")</f>
        <v>#REF!</v>
      </c>
      <c r="GR5" t="e">
        <f>AND(#REF!,"AAAAACobZ8c=")</f>
        <v>#REF!</v>
      </c>
      <c r="GS5" t="e">
        <f>AND(#REF!,"AAAAACobZ8g=")</f>
        <v>#REF!</v>
      </c>
      <c r="GT5" t="e">
        <f>AND(#REF!,"AAAAACobZ8k=")</f>
        <v>#REF!</v>
      </c>
      <c r="GU5" t="e">
        <f>AND(#REF!,"AAAAACobZ8o=")</f>
        <v>#REF!</v>
      </c>
      <c r="GV5" t="e">
        <f>IF(#REF!,"AAAAACobZ8s=",0)</f>
        <v>#REF!</v>
      </c>
      <c r="GW5" t="e">
        <f>AND(#REF!,"AAAAACobZ8w=")</f>
        <v>#REF!</v>
      </c>
      <c r="GX5" t="e">
        <f>AND(#REF!,"AAAAACobZ80=")</f>
        <v>#REF!</v>
      </c>
      <c r="GY5" t="e">
        <f>AND(#REF!,"AAAAACobZ84=")</f>
        <v>#REF!</v>
      </c>
      <c r="GZ5" t="e">
        <f>AND(#REF!,"AAAAACobZ88=")</f>
        <v>#REF!</v>
      </c>
      <c r="HA5" t="e">
        <f>AND(#REF!,"AAAAACobZ9A=")</f>
        <v>#REF!</v>
      </c>
      <c r="HB5" t="e">
        <f>AND(#REF!,"AAAAACobZ9E=")</f>
        <v>#REF!</v>
      </c>
      <c r="HC5" t="e">
        <f>IF(#REF!,"AAAAACobZ9I=",0)</f>
        <v>#REF!</v>
      </c>
      <c r="HD5" t="e">
        <f>AND(SEÇMELİ!#REF!,"AAAAACobZ9M=")</f>
        <v>#REF!</v>
      </c>
      <c r="HE5" t="e">
        <f>AND(SEÇMELİ!#REF!,"AAAAACobZ9Q=")</f>
        <v>#REF!</v>
      </c>
      <c r="HF5" t="e">
        <f>AND(SEÇMELİ!#REF!,"AAAAACobZ9U=")</f>
        <v>#REF!</v>
      </c>
      <c r="HG5" t="e">
        <f>AND(SEÇMELİ!#REF!,"AAAAACobZ9Y=")</f>
        <v>#REF!</v>
      </c>
      <c r="HH5" t="e">
        <f>AND(SEÇMELİ!#REF!,"AAAAACobZ9c=")</f>
        <v>#REF!</v>
      </c>
      <c r="HI5" t="e">
        <f>AND(SEÇMELİ!#REF!,"AAAAACobZ9g=")</f>
        <v>#REF!</v>
      </c>
      <c r="HJ5" t="e">
        <f>IF(#REF!,"AAAAACobZ9k=",0)</f>
        <v>#REF!</v>
      </c>
      <c r="HK5" t="e">
        <f>AND(SEÇMELİ!#REF!,"AAAAACobZ9o=")</f>
        <v>#REF!</v>
      </c>
      <c r="HL5" t="e">
        <f>AND(SEÇMELİ!#REF!,"AAAAACobZ9s=")</f>
        <v>#REF!</v>
      </c>
      <c r="HM5" t="e">
        <f>AND(SEÇMELİ!#REF!,"AAAAACobZ9w=")</f>
        <v>#REF!</v>
      </c>
      <c r="HN5" t="e">
        <f>AND(SEÇMELİ!#REF!,"AAAAACobZ90=")</f>
        <v>#REF!</v>
      </c>
      <c r="HO5" t="e">
        <f>AND(SEÇMELİ!#REF!,"AAAAACobZ94=")</f>
        <v>#REF!</v>
      </c>
      <c r="HP5" t="e">
        <f>AND(SEÇMELİ!#REF!,"AAAAACobZ98=")</f>
        <v>#REF!</v>
      </c>
      <c r="HQ5" t="e">
        <f>IF(#REF!,"AAAAACobZ+A=",0)</f>
        <v>#REF!</v>
      </c>
      <c r="HR5" t="e">
        <f>AND(SEÇMELİ!#REF!,"AAAAACobZ+E=")</f>
        <v>#REF!</v>
      </c>
      <c r="HS5" t="e">
        <f>AND(SEÇMELİ!#REF!,"AAAAACobZ+I=")</f>
        <v>#REF!</v>
      </c>
      <c r="HT5" t="e">
        <f>AND(SEÇMELİ!#REF!,"AAAAACobZ+M=")</f>
        <v>#REF!</v>
      </c>
      <c r="HU5" t="e">
        <f>AND(SEÇMELİ!#REF!,"AAAAACobZ+Q=")</f>
        <v>#REF!</v>
      </c>
      <c r="HV5" t="e">
        <f>AND(SEÇMELİ!#REF!,"AAAAACobZ+U=")</f>
        <v>#REF!</v>
      </c>
      <c r="HW5" t="e">
        <f>AND(SEÇMELİ!#REF!,"AAAAACobZ+Y=")</f>
        <v>#REF!</v>
      </c>
      <c r="HX5" t="e">
        <f>IF(#REF!,"AAAAACobZ+c=",0)</f>
        <v>#REF!</v>
      </c>
      <c r="HY5" t="e">
        <f>AND(SEÇMELİ!#REF!,"AAAAACobZ+g=")</f>
        <v>#REF!</v>
      </c>
      <c r="HZ5" t="e">
        <f>AND(SEÇMELİ!#REF!,"AAAAACobZ+k=")</f>
        <v>#REF!</v>
      </c>
      <c r="IA5" t="e">
        <f>AND(SEÇMELİ!#REF!,"AAAAACobZ+o=")</f>
        <v>#REF!</v>
      </c>
      <c r="IB5" t="e">
        <f>AND(SEÇMELİ!#REF!,"AAAAACobZ+s=")</f>
        <v>#REF!</v>
      </c>
      <c r="IC5" t="e">
        <f>AND(SEÇMELİ!#REF!,"AAAAACobZ+w=")</f>
        <v>#REF!</v>
      </c>
      <c r="ID5" t="e">
        <f>AND(SEÇMELİ!#REF!,"AAAAACobZ+0=")</f>
        <v>#REF!</v>
      </c>
      <c r="IE5" t="e">
        <f>IF(#REF!,"AAAAACobZ+4=",0)</f>
        <v>#REF!</v>
      </c>
      <c r="IF5" t="e">
        <f>AND(SEÇMELİ!#REF!,"AAAAACobZ+8=")</f>
        <v>#REF!</v>
      </c>
      <c r="IG5" t="e">
        <f>AND(SEÇMELİ!#REF!,"AAAAACobZ/A=")</f>
        <v>#REF!</v>
      </c>
      <c r="IH5" t="e">
        <f>AND(SEÇMELİ!#REF!,"AAAAACobZ/E=")</f>
        <v>#REF!</v>
      </c>
      <c r="II5" t="e">
        <f>AND(SEÇMELİ!#REF!,"AAAAACobZ/I=")</f>
        <v>#REF!</v>
      </c>
      <c r="IJ5" t="e">
        <f>AND(SEÇMELİ!#REF!,"AAAAACobZ/M=")</f>
        <v>#REF!</v>
      </c>
      <c r="IK5" t="e">
        <f>AND(SEÇMELİ!#REF!,"AAAAACobZ/Q=")</f>
        <v>#REF!</v>
      </c>
      <c r="IL5" t="e">
        <f>IF(#REF!,"AAAAACobZ/U=",0)</f>
        <v>#REF!</v>
      </c>
      <c r="IM5" t="e">
        <f>AND(#REF!,"AAAAACobZ/Y=")</f>
        <v>#REF!</v>
      </c>
      <c r="IN5" t="e">
        <f>AND(#REF!,"AAAAACobZ/c=")</f>
        <v>#REF!</v>
      </c>
      <c r="IO5" t="e">
        <f>AND(#REF!,"AAAAACobZ/g=")</f>
        <v>#REF!</v>
      </c>
      <c r="IP5" t="e">
        <f>AND(#REF!,"AAAAACobZ/k=")</f>
        <v>#REF!</v>
      </c>
      <c r="IQ5" t="e">
        <f>AND(#REF!,"AAAAACobZ/o=")</f>
        <v>#REF!</v>
      </c>
      <c r="IR5" t="e">
        <f>AND(#REF!,"AAAAACobZ/s=")</f>
        <v>#REF!</v>
      </c>
      <c r="IS5" t="e">
        <f>IF(#REF!,"AAAAACobZ/w=",0)</f>
        <v>#REF!</v>
      </c>
      <c r="IT5" t="e">
        <f>AND(SEÇMELİ!#REF!,"AAAAACobZ/0=")</f>
        <v>#REF!</v>
      </c>
      <c r="IU5" t="e">
        <f>AND(SEÇMELİ!#REF!,"AAAAACobZ/4=")</f>
        <v>#REF!</v>
      </c>
      <c r="IV5" t="e">
        <f>AND(SEÇMELİ!#REF!,"AAAAACobZ/8=")</f>
        <v>#REF!</v>
      </c>
    </row>
    <row r="6" spans="1:256">
      <c r="A6" t="e">
        <f>AND(SEÇMELİ!#REF!,"AAAAAHjffwA=")</f>
        <v>#REF!</v>
      </c>
      <c r="B6" t="e">
        <f>AND(SEÇMELİ!#REF!,"AAAAAHjffwE=")</f>
        <v>#REF!</v>
      </c>
      <c r="C6" t="e">
        <f>AND(SEÇMELİ!#REF!,"AAAAAHjffwI=")</f>
        <v>#REF!</v>
      </c>
      <c r="D6" t="e">
        <f>IF(#REF!,"AAAAAHjffwM=",0)</f>
        <v>#REF!</v>
      </c>
      <c r="E6" t="e">
        <f>AND(SEÇMELİ!#REF!,"AAAAAHjffwQ=")</f>
        <v>#REF!</v>
      </c>
      <c r="F6" t="e">
        <f>AND(SEÇMELİ!#REF!,"AAAAAHjffwU=")</f>
        <v>#REF!</v>
      </c>
      <c r="G6" t="e">
        <f>AND(SEÇMELİ!#REF!,"AAAAAHjffwY=")</f>
        <v>#REF!</v>
      </c>
      <c r="H6" t="e">
        <f>AND(SEÇMELİ!#REF!,"AAAAAHjffwc=")</f>
        <v>#REF!</v>
      </c>
      <c r="I6" t="e">
        <f>AND(SEÇMELİ!#REF!,"AAAAAHjffwg=")</f>
        <v>#REF!</v>
      </c>
      <c r="J6" t="e">
        <f>AND(SEÇMELİ!#REF!,"AAAAAHjffwk=")</f>
        <v>#REF!</v>
      </c>
      <c r="K6" t="e">
        <f>IF(#REF!,"AAAAAHjffwo=",0)</f>
        <v>#REF!</v>
      </c>
      <c r="L6" t="e">
        <f>AND(SEÇMELİ!#REF!,"AAAAAHjffws=")</f>
        <v>#REF!</v>
      </c>
      <c r="M6" t="e">
        <f>AND(SEÇMELİ!#REF!,"AAAAAHjffww=")</f>
        <v>#REF!</v>
      </c>
      <c r="N6" t="e">
        <f>AND(SEÇMELİ!#REF!,"AAAAAHjffw0=")</f>
        <v>#REF!</v>
      </c>
      <c r="O6" t="e">
        <f>AND(SEÇMELİ!#REF!,"AAAAAHjffw4=")</f>
        <v>#REF!</v>
      </c>
      <c r="P6" t="e">
        <f>AND(SEÇMELİ!#REF!,"AAAAAHjffw8=")</f>
        <v>#REF!</v>
      </c>
      <c r="Q6" t="e">
        <f>AND(SEÇMELİ!#REF!,"AAAAAHjffxA=")</f>
        <v>#REF!</v>
      </c>
      <c r="R6" t="e">
        <f>IF(#REF!,"AAAAAHjffxE=",0)</f>
        <v>#REF!</v>
      </c>
      <c r="S6" t="e">
        <f>AND(SEÇMELİ!#REF!,"AAAAAHjffxI=")</f>
        <v>#REF!</v>
      </c>
      <c r="T6" t="e">
        <f>AND(SEÇMELİ!#REF!,"AAAAAHjffxM=")</f>
        <v>#REF!</v>
      </c>
      <c r="U6" t="e">
        <f>AND(SEÇMELİ!#REF!,"AAAAAHjffxQ=")</f>
        <v>#REF!</v>
      </c>
      <c r="V6" t="e">
        <f>AND(SEÇMELİ!#REF!,"AAAAAHjffxU=")</f>
        <v>#REF!</v>
      </c>
      <c r="W6" t="e">
        <f>AND(SEÇMELİ!#REF!,"AAAAAHjffxY=")</f>
        <v>#REF!</v>
      </c>
      <c r="X6" t="e">
        <f>AND(SEÇMELİ!#REF!,"AAAAAHjffxc=")</f>
        <v>#REF!</v>
      </c>
      <c r="Y6" t="e">
        <f>IF(#REF!,"AAAAAHjffxg=",0)</f>
        <v>#REF!</v>
      </c>
      <c r="Z6" t="e">
        <f>AND(SEÇMELİ!#REF!,"AAAAAHjffxk=")</f>
        <v>#REF!</v>
      </c>
      <c r="AA6" t="e">
        <f>AND(SEÇMELİ!#REF!,"AAAAAHjffxo=")</f>
        <v>#REF!</v>
      </c>
      <c r="AB6" t="e">
        <f>AND(SEÇMELİ!#REF!,"AAAAAHjffxs=")</f>
        <v>#REF!</v>
      </c>
      <c r="AC6" t="e">
        <f>AND(SEÇMELİ!#REF!,"AAAAAHjffxw=")</f>
        <v>#REF!</v>
      </c>
      <c r="AD6" t="e">
        <f>AND(SEÇMELİ!#REF!,"AAAAAHjffx0=")</f>
        <v>#REF!</v>
      </c>
      <c r="AE6" t="e">
        <f>AND(SEÇMELİ!#REF!,"AAAAAHjffx4=")</f>
        <v>#REF!</v>
      </c>
      <c r="AF6" t="e">
        <f>IF(#REF!,"AAAAAHjffx8=",0)</f>
        <v>#REF!</v>
      </c>
      <c r="AG6" t="e">
        <f>AND(SEÇMELİ!#REF!,"AAAAAHjffyA=")</f>
        <v>#REF!</v>
      </c>
      <c r="AH6" t="e">
        <f>AND(SEÇMELİ!#REF!,"AAAAAHjffyE=")</f>
        <v>#REF!</v>
      </c>
      <c r="AI6" t="e">
        <f>AND(SEÇMELİ!#REF!,"AAAAAHjffyI=")</f>
        <v>#REF!</v>
      </c>
      <c r="AJ6" t="e">
        <f>AND(SEÇMELİ!#REF!,"AAAAAHjffyM=")</f>
        <v>#REF!</v>
      </c>
      <c r="AK6" t="e">
        <f>AND(SEÇMELİ!#REF!,"AAAAAHjffyQ=")</f>
        <v>#REF!</v>
      </c>
      <c r="AL6" t="e">
        <f>AND(SEÇMELİ!#REF!,"AAAAAHjffyU=")</f>
        <v>#REF!</v>
      </c>
      <c r="AM6" t="e">
        <f>IF(#REF!,"AAAAAHjffyY=",0)</f>
        <v>#REF!</v>
      </c>
      <c r="AN6" t="e">
        <f>AND(SEÇMELİ!#REF!,"AAAAAHjffyc=")</f>
        <v>#REF!</v>
      </c>
      <c r="AO6" t="e">
        <f>AND(SEÇMELİ!#REF!,"AAAAAHjffyg=")</f>
        <v>#REF!</v>
      </c>
      <c r="AP6" t="e">
        <f>AND(SEÇMELİ!#REF!,"AAAAAHjffyk=")</f>
        <v>#REF!</v>
      </c>
      <c r="AQ6" t="e">
        <f>AND(SEÇMELİ!#REF!,"AAAAAHjffyo=")</f>
        <v>#REF!</v>
      </c>
      <c r="AR6" t="e">
        <f>AND(SEÇMELİ!#REF!,"AAAAAHjffys=")</f>
        <v>#REF!</v>
      </c>
      <c r="AS6" t="e">
        <f>AND(SEÇMELİ!#REF!,"AAAAAHjffyw=")</f>
        <v>#REF!</v>
      </c>
      <c r="AT6" t="e">
        <f>IF(#REF!,"AAAAAHjffy0=",0)</f>
        <v>#REF!</v>
      </c>
      <c r="AU6" t="e">
        <f>AND(SEÇMELİ!#REF!,"AAAAAHjffy4=")</f>
        <v>#REF!</v>
      </c>
      <c r="AV6" t="e">
        <f>AND(SEÇMELİ!#REF!,"AAAAAHjffy8=")</f>
        <v>#REF!</v>
      </c>
      <c r="AW6" t="e">
        <f>AND(SEÇMELİ!#REF!,"AAAAAHjffzA=")</f>
        <v>#REF!</v>
      </c>
      <c r="AX6" t="e">
        <f>AND(SEÇMELİ!#REF!,"AAAAAHjffzE=")</f>
        <v>#REF!</v>
      </c>
      <c r="AY6" t="e">
        <f>AND(SEÇMELİ!#REF!,"AAAAAHjffzI=")</f>
        <v>#REF!</v>
      </c>
      <c r="AZ6" t="e">
        <f>AND(SEÇMELİ!#REF!,"AAAAAHjffzM=")</f>
        <v>#REF!</v>
      </c>
      <c r="BA6" t="e">
        <f>IF(#REF!,"AAAAAHjffzQ=",0)</f>
        <v>#REF!</v>
      </c>
      <c r="BB6" t="e">
        <f>AND(SEÇMELİ!#REF!,"AAAAAHjffzU=")</f>
        <v>#REF!</v>
      </c>
      <c r="BC6" t="e">
        <f>AND(SEÇMELİ!#REF!,"AAAAAHjffzY=")</f>
        <v>#REF!</v>
      </c>
      <c r="BD6" t="e">
        <f>AND(SEÇMELİ!#REF!,"AAAAAHjffzc=")</f>
        <v>#REF!</v>
      </c>
      <c r="BE6" t="e">
        <f>AND(SEÇMELİ!#REF!,"AAAAAHjffzg=")</f>
        <v>#REF!</v>
      </c>
      <c r="BF6" t="e">
        <f>AND(SEÇMELİ!#REF!,"AAAAAHjffzk=")</f>
        <v>#REF!</v>
      </c>
      <c r="BG6" t="e">
        <f>AND(SEÇMELİ!#REF!,"AAAAAHjffzo=")</f>
        <v>#REF!</v>
      </c>
      <c r="BH6" t="e">
        <f>IF(#REF!,"AAAAAHjffzs=",0)</f>
        <v>#REF!</v>
      </c>
      <c r="BI6" t="e">
        <f>AND(SEÇMELİ!#REF!,"AAAAAHjffzw=")</f>
        <v>#REF!</v>
      </c>
      <c r="BJ6" t="e">
        <f>AND(SEÇMELİ!#REF!,"AAAAAHjffz0=")</f>
        <v>#REF!</v>
      </c>
      <c r="BK6" t="e">
        <f>AND(SEÇMELİ!#REF!,"AAAAAHjffz4=")</f>
        <v>#REF!</v>
      </c>
      <c r="BL6" t="e">
        <f>AND(SEÇMELİ!#REF!,"AAAAAHjffz8=")</f>
        <v>#REF!</v>
      </c>
      <c r="BM6" t="e">
        <f>AND(SEÇMELİ!#REF!,"AAAAAHjff0A=")</f>
        <v>#REF!</v>
      </c>
      <c r="BN6" t="e">
        <f>AND(SEÇMELİ!#REF!,"AAAAAHjff0E=")</f>
        <v>#REF!</v>
      </c>
      <c r="BO6" t="e">
        <f>IF(#REF!,"AAAAAHjff0I=",0)</f>
        <v>#REF!</v>
      </c>
      <c r="BP6" t="e">
        <f>AND(SEÇMELİ!#REF!,"AAAAAHjff0M=")</f>
        <v>#REF!</v>
      </c>
      <c r="BQ6" t="e">
        <f>AND(SEÇMELİ!#REF!,"AAAAAHjff0Q=")</f>
        <v>#REF!</v>
      </c>
      <c r="BR6" t="e">
        <f>AND(SEÇMELİ!#REF!,"AAAAAHjff0U=")</f>
        <v>#REF!</v>
      </c>
      <c r="BS6" t="e">
        <f>AND(SEÇMELİ!#REF!,"AAAAAHjff0Y=")</f>
        <v>#REF!</v>
      </c>
      <c r="BT6" t="e">
        <f>AND(SEÇMELİ!#REF!,"AAAAAHjff0c=")</f>
        <v>#REF!</v>
      </c>
      <c r="BU6" t="e">
        <f>AND(SEÇMELİ!#REF!,"AAAAAHjff0g=")</f>
        <v>#REF!</v>
      </c>
      <c r="BV6" t="e">
        <f>IF(#REF!,"AAAAAHjff0k=",0)</f>
        <v>#REF!</v>
      </c>
      <c r="BW6" t="e">
        <f>AND(SEÇMELİ!#REF!,"AAAAAHjff0o=")</f>
        <v>#REF!</v>
      </c>
      <c r="BX6" t="e">
        <f>AND(SEÇMELİ!#REF!,"AAAAAHjff0s=")</f>
        <v>#REF!</v>
      </c>
      <c r="BY6" t="e">
        <f>AND(SEÇMELİ!#REF!,"AAAAAHjff0w=")</f>
        <v>#REF!</v>
      </c>
      <c r="BZ6" t="e">
        <f>AND(SEÇMELİ!#REF!,"AAAAAHjff00=")</f>
        <v>#REF!</v>
      </c>
      <c r="CA6" t="e">
        <f>AND(SEÇMELİ!#REF!,"AAAAAHjff04=")</f>
        <v>#REF!</v>
      </c>
      <c r="CB6" t="e">
        <f>AND(SEÇMELİ!#REF!,"AAAAAHjff08=")</f>
        <v>#REF!</v>
      </c>
      <c r="CC6" t="e">
        <f>IF(#REF!,"AAAAAHjff1A=",0)</f>
        <v>#REF!</v>
      </c>
      <c r="CD6" t="e">
        <f>AND(SEÇMELİ!#REF!,"AAAAAHjff1E=")</f>
        <v>#REF!</v>
      </c>
      <c r="CE6" t="e">
        <f>AND(SEÇMELİ!#REF!,"AAAAAHjff1I=")</f>
        <v>#REF!</v>
      </c>
      <c r="CF6" t="e">
        <f>AND(SEÇMELİ!#REF!,"AAAAAHjff1M=")</f>
        <v>#REF!</v>
      </c>
      <c r="CG6" t="e">
        <f>AND(SEÇMELİ!#REF!,"AAAAAHjff1Q=")</f>
        <v>#REF!</v>
      </c>
      <c r="CH6" t="e">
        <f>AND(SEÇMELİ!#REF!,"AAAAAHjff1U=")</f>
        <v>#REF!</v>
      </c>
      <c r="CI6" t="e">
        <f>AND(SEÇMELİ!#REF!,"AAAAAHjff1Y=")</f>
        <v>#REF!</v>
      </c>
      <c r="CJ6" t="e">
        <f>IF(#REF!,"AAAAAHjff1c=",0)</f>
        <v>#REF!</v>
      </c>
      <c r="CK6" t="e">
        <f>AND(SEÇMELİ!#REF!,"AAAAAHjff1g=")</f>
        <v>#REF!</v>
      </c>
      <c r="CL6" t="e">
        <f>AND(SEÇMELİ!#REF!,"AAAAAHjff1k=")</f>
        <v>#REF!</v>
      </c>
      <c r="CM6" t="e">
        <f>AND(SEÇMELİ!#REF!,"AAAAAHjff1o=")</f>
        <v>#REF!</v>
      </c>
      <c r="CN6" t="e">
        <f>AND(SEÇMELİ!#REF!,"AAAAAHjff1s=")</f>
        <v>#REF!</v>
      </c>
      <c r="CO6" t="e">
        <f>AND(SEÇMELİ!#REF!,"AAAAAHjff1w=")</f>
        <v>#REF!</v>
      </c>
      <c r="CP6" t="e">
        <f>AND(SEÇMELİ!#REF!,"AAAAAHjff10=")</f>
        <v>#REF!</v>
      </c>
      <c r="CQ6" t="e">
        <f>IF(#REF!,"AAAAAHjff14=",0)</f>
        <v>#REF!</v>
      </c>
      <c r="CR6" t="e">
        <f>AND(#REF!,"AAAAAHjff18=")</f>
        <v>#REF!</v>
      </c>
      <c r="CS6" t="e">
        <f>AND(#REF!,"AAAAAHjff2A=")</f>
        <v>#REF!</v>
      </c>
      <c r="CT6" t="e">
        <f>AND(#REF!,"AAAAAHjff2E=")</f>
        <v>#REF!</v>
      </c>
      <c r="CU6" t="e">
        <f>AND(#REF!,"AAAAAHjff2I=")</f>
        <v>#REF!</v>
      </c>
      <c r="CV6" t="e">
        <f>AND(#REF!,"AAAAAHjff2M=")</f>
        <v>#REF!</v>
      </c>
      <c r="CW6" t="e">
        <f>AND(#REF!,"AAAAAHjff2Q=")</f>
        <v>#REF!</v>
      </c>
      <c r="CX6" t="e">
        <f>IF(#REF!,"AAAAAHjff2U=",0)</f>
        <v>#REF!</v>
      </c>
      <c r="CY6" t="e">
        <f>AND(SEÇMELİ!#REF!,"AAAAAHjff2Y=")</f>
        <v>#REF!</v>
      </c>
      <c r="CZ6" t="e">
        <f>AND(SEÇMELİ!#REF!,"AAAAAHjff2c=")</f>
        <v>#REF!</v>
      </c>
      <c r="DA6" t="e">
        <f>AND(SEÇMELİ!#REF!,"AAAAAHjff2g=")</f>
        <v>#REF!</v>
      </c>
      <c r="DB6" t="e">
        <f>AND(SEÇMELİ!#REF!,"AAAAAHjff2k=")</f>
        <v>#REF!</v>
      </c>
      <c r="DC6" t="e">
        <f>AND(SEÇMELİ!#REF!,"AAAAAHjff2o=")</f>
        <v>#REF!</v>
      </c>
      <c r="DD6" t="e">
        <f>AND(SEÇMELİ!#REF!,"AAAAAHjff2s=")</f>
        <v>#REF!</v>
      </c>
      <c r="DE6" t="e">
        <f>IF(#REF!,"AAAAAHjff2w=",0)</f>
        <v>#REF!</v>
      </c>
      <c r="DF6" t="e">
        <f>AND(SEÇMELİ!#REF!,"AAAAAHjff20=")</f>
        <v>#REF!</v>
      </c>
      <c r="DG6" t="e">
        <f>AND(SEÇMELİ!#REF!,"AAAAAHjff24=")</f>
        <v>#REF!</v>
      </c>
      <c r="DH6" t="e">
        <f>AND(SEÇMELİ!#REF!,"AAAAAHjff28=")</f>
        <v>#REF!</v>
      </c>
      <c r="DI6" t="e">
        <f>AND(SEÇMELİ!#REF!,"AAAAAHjff3A=")</f>
        <v>#REF!</v>
      </c>
      <c r="DJ6" t="e">
        <f>AND(SEÇMELİ!#REF!,"AAAAAHjff3E=")</f>
        <v>#REF!</v>
      </c>
      <c r="DK6" t="e">
        <f>AND(SEÇMELİ!#REF!,"AAAAAHjff3I=")</f>
        <v>#REF!</v>
      </c>
      <c r="DL6" t="e">
        <f>IF(#REF!,"AAAAAHjff3M=",0)</f>
        <v>#REF!</v>
      </c>
      <c r="DM6" t="e">
        <f>AND(SEÇMELİ!#REF!,"AAAAAHjff3Q=")</f>
        <v>#REF!</v>
      </c>
      <c r="DN6" t="e">
        <f>AND(SEÇMELİ!#REF!,"AAAAAHjff3U=")</f>
        <v>#REF!</v>
      </c>
      <c r="DO6" t="e">
        <f>AND(SEÇMELİ!#REF!,"AAAAAHjff3Y=")</f>
        <v>#REF!</v>
      </c>
      <c r="DP6" t="e">
        <f>AND(SEÇMELİ!#REF!,"AAAAAHjff3c=")</f>
        <v>#REF!</v>
      </c>
      <c r="DQ6" t="e">
        <f>AND(SEÇMELİ!#REF!,"AAAAAHjff3g=")</f>
        <v>#REF!</v>
      </c>
      <c r="DR6" t="e">
        <f>AND(SEÇMELİ!#REF!,"AAAAAHjff3k=")</f>
        <v>#REF!</v>
      </c>
      <c r="DS6" t="e">
        <f>IF(#REF!,"AAAAAHjff3o=",0)</f>
        <v>#REF!</v>
      </c>
      <c r="DT6" t="e">
        <f>AND(SEÇMELİ!#REF!,"AAAAAHjff3s=")</f>
        <v>#REF!</v>
      </c>
      <c r="DU6" t="e">
        <f>AND(SEÇMELİ!#REF!,"AAAAAHjff3w=")</f>
        <v>#REF!</v>
      </c>
      <c r="DV6" t="e">
        <f>AND(SEÇMELİ!#REF!,"AAAAAHjff30=")</f>
        <v>#REF!</v>
      </c>
      <c r="DW6" t="e">
        <f>AND(SEÇMELİ!#REF!,"AAAAAHjff34=")</f>
        <v>#REF!</v>
      </c>
      <c r="DX6" t="e">
        <f>AND(SEÇMELİ!#REF!,"AAAAAHjff38=")</f>
        <v>#REF!</v>
      </c>
      <c r="DY6" t="e">
        <f>AND(SEÇMELİ!#REF!,"AAAAAHjff4A=")</f>
        <v>#REF!</v>
      </c>
      <c r="DZ6" t="e">
        <f>IF(#REF!,"AAAAAHjff4E=",0)</f>
        <v>#REF!</v>
      </c>
      <c r="EA6" t="e">
        <f>AND(SEÇMELİ!#REF!,"AAAAAHjff4I=")</f>
        <v>#REF!</v>
      </c>
      <c r="EB6" t="e">
        <f>AND(SEÇMELİ!#REF!,"AAAAAHjff4M=")</f>
        <v>#REF!</v>
      </c>
      <c r="EC6" t="e">
        <f>AND(SEÇMELİ!#REF!,"AAAAAHjff4Q=")</f>
        <v>#REF!</v>
      </c>
      <c r="ED6" t="e">
        <f>AND(SEÇMELİ!#REF!,"AAAAAHjff4U=")</f>
        <v>#REF!</v>
      </c>
      <c r="EE6" t="e">
        <f>AND(SEÇMELİ!#REF!,"AAAAAHjff4Y=")</f>
        <v>#REF!</v>
      </c>
      <c r="EF6" t="e">
        <f>AND(SEÇMELİ!#REF!,"AAAAAHjff4c=")</f>
        <v>#REF!</v>
      </c>
      <c r="EG6" t="e">
        <f>IF(#REF!,"AAAAAHjff4g=",0)</f>
        <v>#REF!</v>
      </c>
      <c r="EH6" t="e">
        <f>AND(SEÇMELİ!#REF!,"AAAAAHjff4k=")</f>
        <v>#REF!</v>
      </c>
      <c r="EI6" t="e">
        <f>AND(SEÇMELİ!#REF!,"AAAAAHjff4o=")</f>
        <v>#REF!</v>
      </c>
      <c r="EJ6" t="e">
        <f>AND(SEÇMELİ!#REF!,"AAAAAHjff4s=")</f>
        <v>#REF!</v>
      </c>
      <c r="EK6" t="e">
        <f>AND(SEÇMELİ!#REF!,"AAAAAHjff4w=")</f>
        <v>#REF!</v>
      </c>
      <c r="EL6" t="e">
        <f>AND(SEÇMELİ!#REF!,"AAAAAHjff40=")</f>
        <v>#REF!</v>
      </c>
      <c r="EM6" t="e">
        <f>AND(SEÇMELİ!#REF!,"AAAAAHjff44=")</f>
        <v>#REF!</v>
      </c>
      <c r="EN6" t="e">
        <f>IF(#REF!,"AAAAAHjff48=",0)</f>
        <v>#REF!</v>
      </c>
      <c r="EO6" t="e">
        <f>AND(SEÇMELİ!#REF!,"AAAAAHjff5A=")</f>
        <v>#REF!</v>
      </c>
      <c r="EP6" t="e">
        <f>AND(SEÇMELİ!#REF!,"AAAAAHjff5E=")</f>
        <v>#REF!</v>
      </c>
      <c r="EQ6" t="e">
        <f>AND(SEÇMELİ!#REF!,"AAAAAHjff5I=")</f>
        <v>#REF!</v>
      </c>
      <c r="ER6" t="e">
        <f>AND(SEÇMELİ!#REF!,"AAAAAHjff5M=")</f>
        <v>#REF!</v>
      </c>
      <c r="ES6" t="e">
        <f>AND(SEÇMELİ!#REF!,"AAAAAHjff5Q=")</f>
        <v>#REF!</v>
      </c>
      <c r="ET6" t="e">
        <f>AND(SEÇMELİ!#REF!,"AAAAAHjff5U=")</f>
        <v>#REF!</v>
      </c>
      <c r="EU6" t="e">
        <f>IF(#REF!,"AAAAAHjff5Y=",0)</f>
        <v>#REF!</v>
      </c>
      <c r="EV6" t="e">
        <f>AND(SEÇMELİ!#REF!,"AAAAAHjff5c=")</f>
        <v>#REF!</v>
      </c>
      <c r="EW6" t="e">
        <f>AND(SEÇMELİ!#REF!,"AAAAAHjff5g=")</f>
        <v>#REF!</v>
      </c>
      <c r="EX6" t="e">
        <f>AND(SEÇMELİ!#REF!,"AAAAAHjff5k=")</f>
        <v>#REF!</v>
      </c>
      <c r="EY6" t="e">
        <f>AND(SEÇMELİ!#REF!,"AAAAAHjff5o=")</f>
        <v>#REF!</v>
      </c>
      <c r="EZ6" t="e">
        <f>AND(SEÇMELİ!#REF!,"AAAAAHjff5s=")</f>
        <v>#REF!</v>
      </c>
      <c r="FA6" t="e">
        <f>AND(SEÇMELİ!#REF!,"AAAAAHjff5w=")</f>
        <v>#REF!</v>
      </c>
      <c r="FB6" t="e">
        <f>IF(#REF!,"AAAAAHjff50=",0)</f>
        <v>#REF!</v>
      </c>
      <c r="FC6" t="e">
        <f>AND(SEÇMELİ!#REF!,"AAAAAHjff54=")</f>
        <v>#REF!</v>
      </c>
      <c r="FD6" t="e">
        <f>AND(SEÇMELİ!#REF!,"AAAAAHjff58=")</f>
        <v>#REF!</v>
      </c>
      <c r="FE6" t="e">
        <f>AND(SEÇMELİ!#REF!,"AAAAAHjff6A=")</f>
        <v>#REF!</v>
      </c>
      <c r="FF6" t="e">
        <f>AND(SEÇMELİ!#REF!,"AAAAAHjff6E=")</f>
        <v>#REF!</v>
      </c>
      <c r="FG6" t="e">
        <f>AND(SEÇMELİ!#REF!,"AAAAAHjff6I=")</f>
        <v>#REF!</v>
      </c>
      <c r="FH6" t="e">
        <f>AND(SEÇMELİ!#REF!,"AAAAAHjff6M=")</f>
        <v>#REF!</v>
      </c>
      <c r="FI6" t="e">
        <f>IF(#REF!,"AAAAAHjff6Q=",0)</f>
        <v>#REF!</v>
      </c>
      <c r="FJ6" t="e">
        <f>IF(#REF!,"AAAAAHjff6U=",0)</f>
        <v>#REF!</v>
      </c>
      <c r="FK6" t="e">
        <f>IF(#REF!,"AAAAAHjff6Y=",0)</f>
        <v>#REF!</v>
      </c>
      <c r="FL6" t="e">
        <f>IF(#REF!,"AAAAAHjff6c=",0)</f>
        <v>#REF!</v>
      </c>
      <c r="FM6" t="e">
        <f>IF(#REF!,"AAAAAHjff6g=",0)</f>
        <v>#REF!</v>
      </c>
      <c r="FN6" t="e">
        <f>IF(#REF!,"AAAAAHjff6k=",0)</f>
        <v>#REF!</v>
      </c>
      <c r="FO6" t="e">
        <f>IF(#REF!,"AAAAAHjff6o=",0)</f>
        <v>#REF!</v>
      </c>
      <c r="FP6" t="e">
        <f>IF(#REF!,"AAAAAHjff6s=",0)</f>
        <v>#REF!</v>
      </c>
      <c r="FQ6" t="e">
        <f>IF(#REF!,"AAAAAHjff6w=",0)</f>
        <v>#REF!</v>
      </c>
      <c r="FR6" t="e">
        <f>IF(#REF!,"AAAAAHjff60=",0)</f>
        <v>#REF!</v>
      </c>
      <c r="FS6" t="e">
        <f>IF(#REF!,"AAAAAHjff64=",0)</f>
        <v>#REF!</v>
      </c>
      <c r="FT6" t="e">
        <f>IF(#REF!,"AAAAAHjff68=",0)</f>
        <v>#REF!</v>
      </c>
      <c r="FU6" t="e">
        <f>IF(#REF!,"AAAAAHjff7A=",0)</f>
        <v>#REF!</v>
      </c>
      <c r="FV6" t="e">
        <f>IF(#REF!,"AAAAAHjff7E=",0)</f>
        <v>#REF!</v>
      </c>
      <c r="FW6" t="e">
        <f>IF(#REF!,"AAAAAHjff7I=",0)</f>
        <v>#REF!</v>
      </c>
      <c r="FX6" t="e">
        <f>IF(#REF!,"AAAAAHjff7M=",0)</f>
        <v>#REF!</v>
      </c>
      <c r="FY6" t="e">
        <f>IF(#REF!,"AAAAAHjff7Q=",0)</f>
        <v>#REF!</v>
      </c>
      <c r="FZ6" t="e">
        <f>IF(#REF!,"AAAAAHjff7U=",0)</f>
        <v>#REF!</v>
      </c>
      <c r="GA6" t="e">
        <f>IF(#REF!,"AAAAAHjff7Y=",0)</f>
        <v>#REF!</v>
      </c>
      <c r="GB6" t="e">
        <f>IF(#REF!,"AAAAAHjff7c=",0)</f>
        <v>#REF!</v>
      </c>
      <c r="GC6" t="e">
        <f>IF(#REF!,"AAAAAHjff7g=",0)</f>
        <v>#REF!</v>
      </c>
      <c r="GD6" t="s">
        <v>6</v>
      </c>
      <c r="GE6" t="e">
        <f>IF("N",[0]!_xlnm.Print_Area,"AAAAAHjff7o=")</f>
        <v>#VALUE!</v>
      </c>
    </row>
    <row r="7" spans="1:256">
      <c r="A7" t="e">
        <f>AND(#REF!,"AAAAAHvvhwA=")</f>
        <v>#REF!</v>
      </c>
      <c r="B7" t="e">
        <f>AND(#REF!,"AAAAAHvvhwE=")</f>
        <v>#REF!</v>
      </c>
      <c r="C7" t="e">
        <f>AND(#REF!,"AAAAAHvvhwI=")</f>
        <v>#REF!</v>
      </c>
      <c r="D7" t="e">
        <f>AND(#REF!,"AAAAAHvvhwM=")</f>
        <v>#REF!</v>
      </c>
      <c r="E7" t="e">
        <f>AND(#REF!,"AAAAAHvvhwQ=")</f>
        <v>#REF!</v>
      </c>
      <c r="F7" t="e">
        <f>AND(#REF!,"AAAAAHvvhwU=")</f>
        <v>#REF!</v>
      </c>
      <c r="G7" t="e">
        <f>AND(#REF!,"AAAAAHvvhwY=")</f>
        <v>#REF!</v>
      </c>
      <c r="H7" t="e">
        <f>AND(#REF!,"AAAAAHvvhwc=")</f>
        <v>#REF!</v>
      </c>
      <c r="I7" t="e">
        <f>AND(#REF!,"AAAAAHvvhwg=")</f>
        <v>#REF!</v>
      </c>
      <c r="J7" t="e">
        <f>AND(#REF!,"AAAAAHvvhwk=")</f>
        <v>#REF!</v>
      </c>
      <c r="K7" t="e">
        <f>AND(#REF!,"AAAAAHvvhwo=")</f>
        <v>#REF!</v>
      </c>
      <c r="L7" t="e">
        <f>AND(#REF!,"AAAAAHvvhws=")</f>
        <v>#REF!</v>
      </c>
      <c r="M7" t="e">
        <f>AND(#REF!,"AAAAAHvvhww=")</f>
        <v>#REF!</v>
      </c>
      <c r="N7" t="e">
        <f>AND(#REF!,"AAAAAHvvhw0=")</f>
        <v>#REF!</v>
      </c>
      <c r="O7" t="e">
        <f>AND(#REF!,"AAAAAHvvhw4=")</f>
        <v>#REF!</v>
      </c>
      <c r="P7" t="e">
        <f>AND(#REF!,"AAAAAHvvhw8=")</f>
        <v>#REF!</v>
      </c>
      <c r="Q7" t="e">
        <f>AND(#REF!,"AAAAAHvvhxA=")</f>
        <v>#REF!</v>
      </c>
      <c r="R7" t="e">
        <f>AND(#REF!,"AAAAAHvvhxE=")</f>
        <v>#REF!</v>
      </c>
      <c r="S7" t="e">
        <f>AND(#REF!,"AAAAAHvvhxI=")</f>
        <v>#REF!</v>
      </c>
      <c r="T7" t="e">
        <f>AND(#REF!,"AAAAAHvvhxM=")</f>
        <v>#REF!</v>
      </c>
      <c r="U7" t="e">
        <f>AND(#REF!,"AAAAAHvvhxQ=")</f>
        <v>#REF!</v>
      </c>
      <c r="V7" t="e">
        <f>AND(#REF!,"AAAAAHvvhxU=")</f>
        <v>#REF!</v>
      </c>
      <c r="W7" t="e">
        <f>AND(#REF!,"AAAAAHvvhxY=")</f>
        <v>#REF!</v>
      </c>
      <c r="X7" t="e">
        <f>AND(#REF!,"AAAAAHvvhxc=")</f>
        <v>#REF!</v>
      </c>
      <c r="Y7" t="e">
        <f>AND(#REF!,"AAAAAHvvhxg=")</f>
        <v>#REF!</v>
      </c>
      <c r="Z7" t="e">
        <f>AND(#REF!,"AAAAAHvvhxk=")</f>
        <v>#REF!</v>
      </c>
      <c r="AA7" t="e">
        <f>AND(#REF!,"AAAAAHvvhxo=")</f>
        <v>#REF!</v>
      </c>
      <c r="AB7" t="e">
        <f>AND(#REF!,"AAAAAHvvhxs=")</f>
        <v>#REF!</v>
      </c>
      <c r="AC7" t="e">
        <f>AND(#REF!,"AAAAAHvvhxw=")</f>
        <v>#REF!</v>
      </c>
      <c r="AD7" t="e">
        <f>AND(#REF!,"AAAAAHvvhx0=")</f>
        <v>#REF!</v>
      </c>
      <c r="AE7" t="e">
        <f>AND(#REF!,"AAAAAHvvhx4=")</f>
        <v>#REF!</v>
      </c>
      <c r="AF7" t="e">
        <f>AND(#REF!,"AAAAAHvvhx8=")</f>
        <v>#REF!</v>
      </c>
      <c r="AG7" t="e">
        <f>AND(#REF!,"AAAAAHvvhyA=")</f>
        <v>#REF!</v>
      </c>
      <c r="AH7" t="e">
        <f>AND(#REF!,"AAAAAHvvhyE=")</f>
        <v>#REF!</v>
      </c>
      <c r="AI7" t="e">
        <f>AND(#REF!,"AAAAAHvvhyI=")</f>
        <v>#REF!</v>
      </c>
      <c r="AJ7" t="e">
        <f>AND(#REF!,"AAAAAHvvhyM=")</f>
        <v>#REF!</v>
      </c>
      <c r="AK7" t="e">
        <f>AND(#REF!,"AAAAAHvvhyQ=")</f>
        <v>#REF!</v>
      </c>
      <c r="AL7" t="e">
        <f>AND(#REF!,"AAAAAHvvhyU=")</f>
        <v>#REF!</v>
      </c>
      <c r="AM7" t="e">
        <f>AND(#REF!,"AAAAAHvvhyY=")</f>
        <v>#REF!</v>
      </c>
      <c r="AN7" t="e">
        <f>AND(#REF!,"AAAAAHvvhyc=")</f>
        <v>#REF!</v>
      </c>
      <c r="AO7" t="e">
        <f>AND(#REF!,"AAAAAHvvhyg=")</f>
        <v>#REF!</v>
      </c>
      <c r="AP7" t="e">
        <f>AND(#REF!,"AAAAAHvvhyk=")</f>
        <v>#REF!</v>
      </c>
      <c r="AQ7" t="e">
        <f>AND(#REF!,"AAAAAHvvhyo=")</f>
        <v>#REF!</v>
      </c>
      <c r="AR7" t="e">
        <f>AND(#REF!,"AAAAAHvvhys=")</f>
        <v>#REF!</v>
      </c>
      <c r="AS7" t="e">
        <f>AND(#REF!,"AAAAAHvvhyw=")</f>
        <v>#REF!</v>
      </c>
      <c r="AT7" t="e">
        <f>AND(#REF!,"AAAAAHvvhy0=")</f>
        <v>#REF!</v>
      </c>
      <c r="AU7" t="e">
        <f>AND(#REF!,"AAAAAHvvhy4=")</f>
        <v>#REF!</v>
      </c>
      <c r="AV7" t="e">
        <f>AND(#REF!,"AAAAAHvvhy8=")</f>
        <v>#REF!</v>
      </c>
      <c r="AW7" t="e">
        <f>AND(#REF!,"AAAAAHvvhzA=")</f>
        <v>#REF!</v>
      </c>
      <c r="AX7" t="e">
        <f>AND(#REF!,"AAAAAHvvhzE=")</f>
        <v>#REF!</v>
      </c>
      <c r="AY7" t="e">
        <f>AND(#REF!,"AAAAAHvvhzI=")</f>
        <v>#REF!</v>
      </c>
      <c r="AZ7" t="e">
        <f>AND(#REF!,"AAAAAHvvhzM=")</f>
        <v>#REF!</v>
      </c>
      <c r="BA7" t="e">
        <f>AND(#REF!,"AAAAAHvvhzQ=")</f>
        <v>#REF!</v>
      </c>
      <c r="BB7" t="e">
        <f>AND(#REF!,"AAAAAHvvhzU=")</f>
        <v>#REF!</v>
      </c>
      <c r="BC7" t="e">
        <f>AND(#REF!,"AAAAAHvvhzY=")</f>
        <v>#REF!</v>
      </c>
      <c r="BD7" t="e">
        <f>AND(#REF!,"AAAAAHvvhzc=")</f>
        <v>#REF!</v>
      </c>
      <c r="BE7" t="e">
        <f>AND(#REF!,"AAAAAHvvhzg=")</f>
        <v>#REF!</v>
      </c>
      <c r="BF7" t="e">
        <f>AND(#REF!,"AAAAAHvvhzk=")</f>
        <v>#REF!</v>
      </c>
      <c r="BG7" t="e">
        <f>AND(#REF!,"AAAAAHvvhzo=")</f>
        <v>#REF!</v>
      </c>
      <c r="BH7" t="e">
        <f>AND(#REF!,"AAAAAHvvhzs=")</f>
        <v>#REF!</v>
      </c>
      <c r="BI7" t="e">
        <f>AND(#REF!,"AAAAAHvvhzw=")</f>
        <v>#REF!</v>
      </c>
      <c r="BJ7" t="e">
        <f>AND(#REF!,"AAAAAHvvhz0=")</f>
        <v>#REF!</v>
      </c>
      <c r="BK7" t="e">
        <f>AND(#REF!,"AAAAAHvvhz4=")</f>
        <v>#REF!</v>
      </c>
      <c r="BL7" t="e">
        <f>AND(#REF!,"AAAAAHvvhz8=")</f>
        <v>#REF!</v>
      </c>
      <c r="BM7" t="e">
        <f>AND(#REF!,"AAAAAHvvh0A=")</f>
        <v>#REF!</v>
      </c>
      <c r="BN7" t="e">
        <f>AND(#REF!,"AAAAAHvvh0E=")</f>
        <v>#REF!</v>
      </c>
      <c r="BO7" t="e">
        <f>AND(#REF!,"AAAAAHvvh0I=")</f>
        <v>#REF!</v>
      </c>
      <c r="BP7" t="e">
        <f>AND(#REF!,"AAAAAHvvh0M=")</f>
        <v>#REF!</v>
      </c>
      <c r="BQ7" t="e">
        <f>AND(#REF!,"AAAAAHvvh0Q=")</f>
        <v>#REF!</v>
      </c>
      <c r="BR7" t="e">
        <f>AND(#REF!,"AAAAAHvvh0U=")</f>
        <v>#REF!</v>
      </c>
      <c r="BS7" t="e">
        <f>AND(#REF!,"AAAAAHvvh0Y=")</f>
        <v>#REF!</v>
      </c>
      <c r="BT7" t="e">
        <f>AND(#REF!,"AAAAAHvvh0c=")</f>
        <v>#REF!</v>
      </c>
      <c r="BU7" t="e">
        <f>AND(#REF!,"AAAAAHvvh0g=")</f>
        <v>#REF!</v>
      </c>
      <c r="BV7" t="e">
        <f>AND(#REF!,"AAAAAHvvh0k=")</f>
        <v>#REF!</v>
      </c>
      <c r="BW7" t="e">
        <f>AND(#REF!,"AAAAAHvvh0o=")</f>
        <v>#REF!</v>
      </c>
      <c r="BX7" t="e">
        <f>AND(#REF!,"AAAAAHvvh0s=")</f>
        <v>#REF!</v>
      </c>
      <c r="BY7" t="e">
        <f>AND(#REF!,"AAAAAHvvh0w=")</f>
        <v>#REF!</v>
      </c>
      <c r="BZ7" t="e">
        <f>AND(#REF!,"AAAAAHvvh00=")</f>
        <v>#REF!</v>
      </c>
      <c r="CA7" t="e">
        <f>AND(#REF!,"AAAAAHvvh04=")</f>
        <v>#REF!</v>
      </c>
      <c r="CB7" t="e">
        <f>AND(#REF!,"AAAAAHvvh08=")</f>
        <v>#REF!</v>
      </c>
      <c r="CC7" t="e">
        <f>AND(#REF!,"AAAAAHvvh1A=")</f>
        <v>#REF!</v>
      </c>
      <c r="CD7" t="e">
        <f>AND(#REF!,"AAAAAHvvh1E=")</f>
        <v>#REF!</v>
      </c>
      <c r="CE7" t="e">
        <f>AND(#REF!,"AAAAAHvvh1I=")</f>
        <v>#REF!</v>
      </c>
      <c r="CF7" t="e">
        <f>AND(#REF!,"AAAAAHvvh1M=")</f>
        <v>#REF!</v>
      </c>
      <c r="CG7" t="e">
        <f>AND(#REF!,"AAAAAHvvh1Q=")</f>
        <v>#REF!</v>
      </c>
      <c r="CH7" t="e">
        <f>AND(#REF!,"AAAAAHvvh1U=")</f>
        <v>#REF!</v>
      </c>
      <c r="CI7" t="e">
        <f>AND(#REF!,"AAAAAHvvh1Y=")</f>
        <v>#REF!</v>
      </c>
      <c r="CJ7" t="e">
        <f>AND(#REF!,"AAAAAHvvh1c=")</f>
        <v>#REF!</v>
      </c>
      <c r="CK7" t="e">
        <f>AND(#REF!,"AAAAAHvvh1g=")</f>
        <v>#REF!</v>
      </c>
      <c r="CL7" t="e">
        <f>AND(#REF!,"AAAAAHvvh1k=")</f>
        <v>#REF!</v>
      </c>
      <c r="CM7" t="e">
        <f>AND(#REF!,"AAAAAHvvh1o=")</f>
        <v>#REF!</v>
      </c>
      <c r="CN7" t="e">
        <f>AND(#REF!,"AAAAAHvvh1s=")</f>
        <v>#REF!</v>
      </c>
      <c r="CO7" t="e">
        <f>AND(#REF!,"AAAAAHvvh1w=")</f>
        <v>#REF!</v>
      </c>
      <c r="CP7" t="e">
        <f>AND(#REF!,"AAAAAHvvh10=")</f>
        <v>#REF!</v>
      </c>
      <c r="CQ7" t="e">
        <f>AND(#REF!,"AAAAAHvvh14=")</f>
        <v>#REF!</v>
      </c>
      <c r="CR7" t="e">
        <f>AND(#REF!,"AAAAAHvvh18=")</f>
        <v>#REF!</v>
      </c>
      <c r="CS7" t="e">
        <f>AND(#REF!,"AAAAAHvvh2A=")</f>
        <v>#REF!</v>
      </c>
      <c r="CT7" t="e">
        <f>AND(#REF!,"AAAAAHvvh2E=")</f>
        <v>#REF!</v>
      </c>
      <c r="CU7" t="e">
        <f>AND(#REF!,"AAAAAHvvh2I=")</f>
        <v>#REF!</v>
      </c>
      <c r="CV7" t="e">
        <f>AND(#REF!,"AAAAAHvvh2M=")</f>
        <v>#REF!</v>
      </c>
      <c r="CW7" t="e">
        <f>AND(#REF!,"AAAAAHvvh2Q=")</f>
        <v>#REF!</v>
      </c>
      <c r="CX7" t="e">
        <f>AND(#REF!,"AAAAAHvvh2U=")</f>
        <v>#REF!</v>
      </c>
      <c r="CY7" t="e">
        <f>AND(#REF!,"AAAAAHvvh2Y=")</f>
        <v>#REF!</v>
      </c>
      <c r="CZ7" t="e">
        <f>AND(#REF!,"AAAAAHvvh2c=")</f>
        <v>#REF!</v>
      </c>
      <c r="DA7" t="e">
        <f>AND(#REF!,"AAAAAHvvh2g=")</f>
        <v>#REF!</v>
      </c>
      <c r="DB7" t="e">
        <f>AND(#REF!,"AAAAAHvvh2k=")</f>
        <v>#REF!</v>
      </c>
      <c r="DC7" t="e">
        <f>AND(#REF!,"AAAAAHvvh2o=")</f>
        <v>#REF!</v>
      </c>
      <c r="DD7" t="e">
        <f>AND(#REF!,"AAAAAHvvh2s=")</f>
        <v>#REF!</v>
      </c>
      <c r="DE7" t="e">
        <f>AND(#REF!,"AAAAAHvvh2w=")</f>
        <v>#REF!</v>
      </c>
      <c r="DF7" t="e">
        <f>AND(#REF!,"AAAAAHvvh20=")</f>
        <v>#REF!</v>
      </c>
      <c r="DG7" t="e">
        <f>AND(#REF!,"AAAAAHvvh24=")</f>
        <v>#REF!</v>
      </c>
      <c r="DH7" t="e">
        <f>AND(#REF!,"AAAAAHvvh28=")</f>
        <v>#REF!</v>
      </c>
      <c r="DI7" t="e">
        <f>AND(#REF!,"AAAAAHvvh3A=")</f>
        <v>#REF!</v>
      </c>
      <c r="DJ7" t="e">
        <f>AND(#REF!,"AAAAAHvvh3E=")</f>
        <v>#REF!</v>
      </c>
      <c r="DK7" t="e">
        <f>AND(#REF!,"AAAAAHvvh3I=")</f>
        <v>#REF!</v>
      </c>
      <c r="DL7" t="e">
        <f>AND(#REF!,"AAAAAHvvh3M=")</f>
        <v>#REF!</v>
      </c>
      <c r="DM7" t="e">
        <f>AND(#REF!,"AAAAAHvvh3Q=")</f>
        <v>#REF!</v>
      </c>
      <c r="DN7" t="e">
        <f>AND(#REF!,"AAAAAHvvh3U=")</f>
        <v>#REF!</v>
      </c>
      <c r="DO7" t="e">
        <f>AND(#REF!,"AAAAAHvvh3Y=")</f>
        <v>#REF!</v>
      </c>
      <c r="DP7" t="e">
        <f>AND(#REF!,"AAAAAHvvh3c=")</f>
        <v>#REF!</v>
      </c>
      <c r="DQ7" t="e">
        <f>AND(#REF!,"AAAAAHvvh3g=")</f>
        <v>#REF!</v>
      </c>
      <c r="DR7" t="e">
        <f>AND(#REF!,"AAAAAHvvh3k=")</f>
        <v>#REF!</v>
      </c>
      <c r="DS7" t="e">
        <f>AND(#REF!,"AAAAAHvvh3o=")</f>
        <v>#REF!</v>
      </c>
      <c r="DT7" t="e">
        <f>AND(#REF!,"AAAAAHvvh3s=")</f>
        <v>#REF!</v>
      </c>
      <c r="DU7" t="e">
        <f>AND(#REF!,"AAAAAHvvh3w=")</f>
        <v>#REF!</v>
      </c>
      <c r="DV7" t="e">
        <f>AND(#REF!,"AAAAAHvvh30=")</f>
        <v>#REF!</v>
      </c>
      <c r="DW7" t="e">
        <f>AND(#REF!,"AAAAAHvvh34=")</f>
        <v>#REF!</v>
      </c>
      <c r="DX7" t="e">
        <f>AND(#REF!,"AAAAAHvvh38=")</f>
        <v>#REF!</v>
      </c>
      <c r="DY7" t="e">
        <f>AND(#REF!,"AAAAAHvvh4A=")</f>
        <v>#REF!</v>
      </c>
      <c r="DZ7" t="e">
        <f>AND(#REF!,"AAAAAHvvh4E=")</f>
        <v>#REF!</v>
      </c>
      <c r="EA7" t="e">
        <f>AND(#REF!,"AAAAAHvvh4I=")</f>
        <v>#REF!</v>
      </c>
      <c r="EB7" t="e">
        <f>AND(#REF!,"AAAAAHvvh4M=")</f>
        <v>#REF!</v>
      </c>
      <c r="EC7" t="e">
        <f>AND(#REF!,"AAAAAHvvh4Q=")</f>
        <v>#REF!</v>
      </c>
      <c r="ED7" t="e">
        <f>AND(#REF!,"AAAAAHvvh4U=")</f>
        <v>#REF!</v>
      </c>
      <c r="EE7" t="e">
        <f>AND(#REF!,"AAAAAHvvh4Y=")</f>
        <v>#REF!</v>
      </c>
      <c r="EF7" t="e">
        <f>AND(#REF!,"AAAAAHvvh4c=")</f>
        <v>#REF!</v>
      </c>
      <c r="EG7" t="e">
        <f>AND(#REF!,"AAAAAHvvh4g=")</f>
        <v>#REF!</v>
      </c>
      <c r="EH7" t="e">
        <f>AND(#REF!,"AAAAAHvvh4k=")</f>
        <v>#REF!</v>
      </c>
      <c r="EI7" t="e">
        <f>AND(#REF!,"AAAAAHvvh4o=")</f>
        <v>#REF!</v>
      </c>
      <c r="EJ7" t="e">
        <f>AND(#REF!,"AAAAAHvvh4s=")</f>
        <v>#REF!</v>
      </c>
      <c r="EK7" t="e">
        <f>AND(#REF!,"AAAAAHvvh4w=")</f>
        <v>#REF!</v>
      </c>
      <c r="EL7" t="e">
        <f>AND(#REF!,"AAAAAHvvh40=")</f>
        <v>#REF!</v>
      </c>
      <c r="EM7" t="e">
        <f>AND(#REF!,"AAAAAHvvh44=")</f>
        <v>#REF!</v>
      </c>
      <c r="EN7" t="e">
        <f>AND(#REF!,"AAAAAHvvh48=")</f>
        <v>#REF!</v>
      </c>
      <c r="EO7" t="e">
        <f>AND(#REF!,"AAAAAHvvh5A=")</f>
        <v>#REF!</v>
      </c>
      <c r="EP7" t="e">
        <f>AND(#REF!,"AAAAAHvvh5E=")</f>
        <v>#REF!</v>
      </c>
      <c r="EQ7" t="e">
        <f>AND(#REF!,"AAAAAHvvh5I=")</f>
        <v>#REF!</v>
      </c>
      <c r="ER7" t="e">
        <f>AND(#REF!,"AAAAAHvvh5M=")</f>
        <v>#REF!</v>
      </c>
      <c r="ES7" t="e">
        <f>AND(#REF!,"AAAAAHvvh5Q=")</f>
        <v>#REF!</v>
      </c>
      <c r="ET7" t="e">
        <f>AND(#REF!,"AAAAAHvvh5U=")</f>
        <v>#REF!</v>
      </c>
      <c r="EU7" t="e">
        <f>AND(#REF!,"AAAAAHvvh5Y=")</f>
        <v>#REF!</v>
      </c>
      <c r="EV7" t="e">
        <f>AND(#REF!,"AAAAAHvvh5c=")</f>
        <v>#REF!</v>
      </c>
      <c r="EW7" t="e">
        <f>AND(#REF!,"AAAAAHvvh5g=")</f>
        <v>#REF!</v>
      </c>
      <c r="EX7" t="e">
        <f>AND(#REF!,"AAAAAHvvh5k=")</f>
        <v>#REF!</v>
      </c>
      <c r="EY7" t="e">
        <f>AND(#REF!,"AAAAAHvvh5o=")</f>
        <v>#REF!</v>
      </c>
      <c r="EZ7" t="e">
        <f>AND(#REF!,"AAAAAHvvh5s=")</f>
        <v>#REF!</v>
      </c>
      <c r="FA7" t="e">
        <f>AND(#REF!,"AAAAAHvvh5w=")</f>
        <v>#REF!</v>
      </c>
      <c r="FB7" t="e">
        <f>AND(#REF!,"AAAAAHvvh50=")</f>
        <v>#REF!</v>
      </c>
      <c r="FC7" t="e">
        <f>AND(#REF!,"AAAAAHvvh54=")</f>
        <v>#REF!</v>
      </c>
      <c r="FD7" t="e">
        <f>AND(#REF!,"AAAAAHvvh58=")</f>
        <v>#REF!</v>
      </c>
      <c r="FE7" t="e">
        <f>AND(#REF!,"AAAAAHvvh6A=")</f>
        <v>#REF!</v>
      </c>
      <c r="FF7" t="e">
        <f>AND(#REF!,"AAAAAHvvh6E=")</f>
        <v>#REF!</v>
      </c>
      <c r="FG7" t="e">
        <f>AND(#REF!,"AAAAAHvvh6I=")</f>
        <v>#REF!</v>
      </c>
      <c r="FH7" t="e">
        <f>AND(#REF!,"AAAAAHvvh6M=")</f>
        <v>#REF!</v>
      </c>
      <c r="FI7" t="e">
        <f>AND(#REF!,"AAAAAHvvh6Q=")</f>
        <v>#REF!</v>
      </c>
      <c r="FJ7" t="e">
        <f>AND(#REF!,"AAAAAHvvh6U=")</f>
        <v>#REF!</v>
      </c>
      <c r="FK7" t="e">
        <f>AND(#REF!,"AAAAAHvvh6Y=")</f>
        <v>#REF!</v>
      </c>
      <c r="FL7" t="e">
        <f>AND(#REF!,"AAAAAHvvh6c=")</f>
        <v>#REF!</v>
      </c>
      <c r="FM7" t="e">
        <f>AND(#REF!,"AAAAAHvvh6g=")</f>
        <v>#REF!</v>
      </c>
      <c r="FN7" t="e">
        <f>AND(#REF!,"AAAAAHvvh6k=")</f>
        <v>#REF!</v>
      </c>
      <c r="FO7" t="e">
        <f>AND(#REF!,"AAAAAHvvh6o=")</f>
        <v>#REF!</v>
      </c>
      <c r="FP7" t="e">
        <f>AND(#REF!,"AAAAAHvvh6s=")</f>
        <v>#REF!</v>
      </c>
      <c r="FQ7" t="e">
        <f>AND(#REF!,"AAAAAHvvh6w=")</f>
        <v>#REF!</v>
      </c>
      <c r="FR7" t="e">
        <f>AND(#REF!,"AAAAAHvvh60=")</f>
        <v>#REF!</v>
      </c>
      <c r="FS7" t="e">
        <f>AND(#REF!,"AAAAAHvvh64=")</f>
        <v>#REF!</v>
      </c>
      <c r="FT7" t="e">
        <f>AND(#REF!,"AAAAAHvvh68=")</f>
        <v>#REF!</v>
      </c>
      <c r="FU7" t="e">
        <f>AND(#REF!,"AAAAAHvvh7A=")</f>
        <v>#REF!</v>
      </c>
      <c r="FV7" t="e">
        <f>AND(#REF!,"AAAAAHvvh7E=")</f>
        <v>#REF!</v>
      </c>
      <c r="FW7" t="e">
        <f>AND(#REF!,"AAAAAHvvh7I=")</f>
        <v>#REF!</v>
      </c>
      <c r="FX7" t="e">
        <f>AND(#REF!,"AAAAAHvvh7M=")</f>
        <v>#REF!</v>
      </c>
      <c r="FY7" t="e">
        <f>AND(#REF!,"AAAAAHvvh7Q=")</f>
        <v>#REF!</v>
      </c>
      <c r="FZ7" t="e">
        <f>AND(#REF!,"AAAAAHvvh7U=")</f>
        <v>#REF!</v>
      </c>
      <c r="GA7" t="e">
        <f>AND(#REF!,"AAAAAHvvh7Y=")</f>
        <v>#REF!</v>
      </c>
      <c r="GB7" t="e">
        <f>AND(#REF!,"AAAAAHvvh7c=")</f>
        <v>#REF!</v>
      </c>
      <c r="GC7" t="e">
        <f>AND(#REF!,"AAAAAHvvh7g=")</f>
        <v>#REF!</v>
      </c>
      <c r="GD7" t="e">
        <f>AND(#REF!,"AAAAAHvvh7k=")</f>
        <v>#REF!</v>
      </c>
      <c r="GE7" t="e">
        <f>AND(#REF!,"AAAAAHvvh7o=")</f>
        <v>#REF!</v>
      </c>
      <c r="GF7" t="e">
        <f>AND(#REF!,"AAAAAHvvh7s=")</f>
        <v>#REF!</v>
      </c>
      <c r="GG7" t="e">
        <f>AND(#REF!,"AAAAAHvvh7w=")</f>
        <v>#REF!</v>
      </c>
      <c r="GH7" t="e">
        <f>AND(#REF!,"AAAAAHvvh70=")</f>
        <v>#REF!</v>
      </c>
      <c r="GI7" t="e">
        <f>AND(#REF!,"AAAAAHvvh74=")</f>
        <v>#REF!</v>
      </c>
      <c r="GJ7" t="e">
        <f>AND(#REF!,"AAAAAHvvh78=")</f>
        <v>#REF!</v>
      </c>
      <c r="GK7" t="e">
        <f>AND(#REF!,"AAAAAHvvh8A=")</f>
        <v>#REF!</v>
      </c>
      <c r="GL7" t="e">
        <f>AND(#REF!,"AAAAAHvvh8E=")</f>
        <v>#REF!</v>
      </c>
      <c r="GM7" t="e">
        <f>AND(#REF!,"AAAAAHvvh8I=")</f>
        <v>#REF!</v>
      </c>
      <c r="GN7" t="e">
        <f>AND(#REF!,"AAAAAHvvh8M=")</f>
        <v>#REF!</v>
      </c>
      <c r="GO7" t="e">
        <f>AND(#REF!,"AAAAAHvvh8Q=")</f>
        <v>#REF!</v>
      </c>
      <c r="GP7" t="e">
        <f>AND(#REF!,"AAAAAHvvh8U=")</f>
        <v>#REF!</v>
      </c>
      <c r="GQ7" t="e">
        <f>AND(#REF!,"AAAAAHvvh8Y=")</f>
        <v>#REF!</v>
      </c>
      <c r="GR7" t="e">
        <f>AND(#REF!,"AAAAAHvvh8c=")</f>
        <v>#REF!</v>
      </c>
      <c r="GS7" t="e">
        <f>AND(#REF!,"AAAAAHvvh8g=")</f>
        <v>#REF!</v>
      </c>
      <c r="GT7" t="e">
        <f>AND(#REF!,"AAAAAHvvh8k=")</f>
        <v>#REF!</v>
      </c>
      <c r="GU7" t="e">
        <f>AND(#REF!,"AAAAAHvvh8o=")</f>
        <v>#REF!</v>
      </c>
      <c r="GV7" t="e">
        <f>AND(#REF!,"AAAAAHvvh8s=")</f>
        <v>#REF!</v>
      </c>
      <c r="GW7" t="e">
        <f>AND(#REF!,"AAAAAHvvh8w=")</f>
        <v>#REF!</v>
      </c>
      <c r="GX7" t="e">
        <f>AND(#REF!,"AAAAAHvvh80=")</f>
        <v>#REF!</v>
      </c>
      <c r="GY7" t="e">
        <f>AND(#REF!,"AAAAAHvvh84=")</f>
        <v>#REF!</v>
      </c>
      <c r="GZ7" t="e">
        <f>AND(#REF!,"AAAAAHvvh88=")</f>
        <v>#REF!</v>
      </c>
      <c r="HA7" t="e">
        <f>AND(#REF!,"AAAAAHvvh9A=")</f>
        <v>#REF!</v>
      </c>
      <c r="HB7" t="e">
        <f>AND(#REF!,"AAAAAHvvh9E=")</f>
        <v>#REF!</v>
      </c>
      <c r="HC7" t="e">
        <f>AND(#REF!,"AAAAAHvvh9I=")</f>
        <v>#REF!</v>
      </c>
      <c r="HD7" t="e">
        <f>AND(#REF!,"AAAAAHvvh9M=")</f>
        <v>#REF!</v>
      </c>
      <c r="HE7" t="e">
        <f>AND(#REF!,"AAAAAHvvh9Q=")</f>
        <v>#REF!</v>
      </c>
      <c r="HF7" t="e">
        <f>AND(#REF!,"AAAAAHvvh9U=")</f>
        <v>#REF!</v>
      </c>
      <c r="HG7" t="e">
        <f>AND(#REF!,"AAAAAHvvh9Y=")</f>
        <v>#REF!</v>
      </c>
      <c r="HH7" t="e">
        <f>AND(#REF!,"AAAAAHvvh9c=")</f>
        <v>#REF!</v>
      </c>
      <c r="HI7" t="e">
        <f>AND(#REF!,"AAAAAHvvh9g=")</f>
        <v>#REF!</v>
      </c>
      <c r="HJ7" t="e">
        <f>AND(#REF!,"AAAAAHvvh9k=")</f>
        <v>#REF!</v>
      </c>
      <c r="HK7" t="e">
        <f>AND(#REF!,"AAAAAHvvh9o=")</f>
        <v>#REF!</v>
      </c>
      <c r="HL7" t="e">
        <f>AND(#REF!,"AAAAAHvvh9s=")</f>
        <v>#REF!</v>
      </c>
      <c r="HM7" t="e">
        <f>AND(#REF!,"AAAAAHvvh9w=")</f>
        <v>#REF!</v>
      </c>
      <c r="HN7" t="e">
        <f>AND(#REF!,"AAAAAHvvh90=")</f>
        <v>#REF!</v>
      </c>
      <c r="HO7" t="e">
        <f>AND(#REF!,"AAAAAHvvh94=")</f>
        <v>#REF!</v>
      </c>
      <c r="HP7" t="e">
        <f>AND(#REF!,"AAAAAHvvh98=")</f>
        <v>#REF!</v>
      </c>
      <c r="HQ7" t="e">
        <f>AND(#REF!,"AAAAAHvvh+A=")</f>
        <v>#REF!</v>
      </c>
      <c r="HR7" t="e">
        <f>AND(#REF!,"AAAAAHvvh+E=")</f>
        <v>#REF!</v>
      </c>
      <c r="HS7" t="e">
        <f>AND(#REF!,"AAAAAHvvh+I=")</f>
        <v>#REF!</v>
      </c>
      <c r="HT7" t="e">
        <f>AND(#REF!,"AAAAAHvvh+M=")</f>
        <v>#REF!</v>
      </c>
      <c r="HU7" t="e">
        <f>AND(#REF!,"AAAAAHvvh+Q=")</f>
        <v>#REF!</v>
      </c>
      <c r="HV7" t="e">
        <f>AND(#REF!,"AAAAAHvvh+U=")</f>
        <v>#REF!</v>
      </c>
      <c r="HW7" t="e">
        <f>AND(#REF!,"AAAAAHvvh+Y=")</f>
        <v>#REF!</v>
      </c>
      <c r="HX7" t="e">
        <f>AND(#REF!,"AAAAAHvvh+c=")</f>
        <v>#REF!</v>
      </c>
      <c r="HY7" t="e">
        <f>AND(#REF!,"AAAAAHvvh+g=")</f>
        <v>#REF!</v>
      </c>
      <c r="HZ7" t="e">
        <f>AND(#REF!,"AAAAAHvvh+k=")</f>
        <v>#REF!</v>
      </c>
      <c r="IA7" t="e">
        <f>AND(#REF!,"AAAAAHvvh+o=")</f>
        <v>#REF!</v>
      </c>
      <c r="IB7" t="e">
        <f>AND(#REF!,"AAAAAHvvh+s=")</f>
        <v>#REF!</v>
      </c>
      <c r="IC7" t="e">
        <f>AND(#REF!,"AAAAAHvvh+w=")</f>
        <v>#REF!</v>
      </c>
      <c r="ID7" t="e">
        <f>AND(#REF!,"AAAAAHvvh+0=")</f>
        <v>#REF!</v>
      </c>
      <c r="IE7" t="e">
        <f>AND(#REF!,"AAAAAHvvh+4=")</f>
        <v>#REF!</v>
      </c>
      <c r="IF7" t="e">
        <f>AND(#REF!,"AAAAAHvvh+8=")</f>
        <v>#REF!</v>
      </c>
      <c r="IG7" t="e">
        <f>AND(#REF!,"AAAAAHvvh/A=")</f>
        <v>#REF!</v>
      </c>
      <c r="IH7" t="e">
        <f>AND(#REF!,"AAAAAHvvh/E=")</f>
        <v>#REF!</v>
      </c>
      <c r="II7" t="e">
        <f>AND(#REF!,"AAAAAHvvh/I=")</f>
        <v>#REF!</v>
      </c>
      <c r="IJ7" t="e">
        <f>AND(#REF!,"AAAAAHvvh/M=")</f>
        <v>#REF!</v>
      </c>
      <c r="IK7" t="e">
        <f>AND(#REF!,"AAAAAHvvh/Q=")</f>
        <v>#REF!</v>
      </c>
      <c r="IL7" t="e">
        <f>AND(#REF!,"AAAAAHvvh/U=")</f>
        <v>#REF!</v>
      </c>
      <c r="IM7" t="e">
        <f>AND(#REF!,"AAAAAHvvh/Y=")</f>
        <v>#REF!</v>
      </c>
      <c r="IN7" t="e">
        <f>AND(#REF!,"AAAAAHvvh/c=")</f>
        <v>#REF!</v>
      </c>
      <c r="IO7" t="e">
        <f>AND(#REF!,"AAAAAHvvh/g=")</f>
        <v>#REF!</v>
      </c>
      <c r="IP7" t="e">
        <f>AND(#REF!,"AAAAAHvvh/k=")</f>
        <v>#REF!</v>
      </c>
      <c r="IQ7" t="e">
        <f>AND(#REF!,"AAAAAHvvh/o=")</f>
        <v>#REF!</v>
      </c>
      <c r="IR7" t="e">
        <f>AND(#REF!,"AAAAAHvvh/s=")</f>
        <v>#REF!</v>
      </c>
      <c r="IS7" t="e">
        <f>AND(#REF!,"AAAAAHvvh/w=")</f>
        <v>#REF!</v>
      </c>
      <c r="IT7" t="e">
        <f>AND(#REF!,"AAAAAHvvh/0=")</f>
        <v>#REF!</v>
      </c>
      <c r="IU7" t="e">
        <f>AND(#REF!,"AAAAAHvvh/4=")</f>
        <v>#REF!</v>
      </c>
      <c r="IV7" t="e">
        <f>AND(#REF!,"AAAAAHvvh/8=")</f>
        <v>#REF!</v>
      </c>
    </row>
    <row r="8" spans="1:256">
      <c r="A8" t="e">
        <f>AND(#REF!,"AAAAAHevXwA=")</f>
        <v>#REF!</v>
      </c>
      <c r="B8" t="e">
        <f>AND(#REF!,"AAAAAHevXwE=")</f>
        <v>#REF!</v>
      </c>
      <c r="C8" t="e">
        <f>AND(#REF!,"AAAAAHevXwI=")</f>
        <v>#REF!</v>
      </c>
      <c r="D8" t="e">
        <f>AND(#REF!,"AAAAAHevXwM=")</f>
        <v>#REF!</v>
      </c>
      <c r="E8" t="e">
        <f>AND(#REF!,"AAAAAHevXwQ=")</f>
        <v>#REF!</v>
      </c>
      <c r="F8" t="e">
        <f>AND(#REF!,"AAAAAHevXwU=")</f>
        <v>#REF!</v>
      </c>
      <c r="G8" t="e">
        <f>AND(#REF!,"AAAAAHevXwY=")</f>
        <v>#REF!</v>
      </c>
      <c r="H8" t="e">
        <f>AND(#REF!,"AAAAAHevXwc=")</f>
        <v>#REF!</v>
      </c>
      <c r="I8" t="e">
        <f>AND(#REF!,"AAAAAHevXwg=")</f>
        <v>#REF!</v>
      </c>
      <c r="J8" t="e">
        <f>AND(#REF!,"AAAAAHevXwk=")</f>
        <v>#REF!</v>
      </c>
      <c r="K8" t="e">
        <f>AND(#REF!,"AAAAAHevXwo=")</f>
        <v>#REF!</v>
      </c>
      <c r="L8" t="e">
        <f>AND(#REF!,"AAAAAHevXws=")</f>
        <v>#REF!</v>
      </c>
      <c r="M8" t="e">
        <f>AND(#REF!,"AAAAAHevXww=")</f>
        <v>#REF!</v>
      </c>
      <c r="N8" t="e">
        <f>AND(#REF!,"AAAAAHevXw0=")</f>
        <v>#REF!</v>
      </c>
      <c r="O8" t="e">
        <f>AND(#REF!,"AAAAAHevXw4=")</f>
        <v>#REF!</v>
      </c>
      <c r="P8" t="e">
        <f>AND(#REF!,"AAAAAHevXw8=")</f>
        <v>#REF!</v>
      </c>
      <c r="Q8" t="e">
        <f>AND(#REF!,"AAAAAHevXxA=")</f>
        <v>#REF!</v>
      </c>
      <c r="R8" t="e">
        <f>AND(#REF!,"AAAAAHevXxE=")</f>
        <v>#REF!</v>
      </c>
      <c r="S8" t="e">
        <f>AND(#REF!,"AAAAAHevXxI=")</f>
        <v>#REF!</v>
      </c>
      <c r="T8" t="e">
        <f>AND(#REF!,"AAAAAHevXxM=")</f>
        <v>#REF!</v>
      </c>
      <c r="U8" t="e">
        <f>AND(#REF!,"AAAAAHevXxQ=")</f>
        <v>#REF!</v>
      </c>
      <c r="V8" t="e">
        <f>AND(#REF!,"AAAAAHevXxU=")</f>
        <v>#REF!</v>
      </c>
      <c r="W8" t="e">
        <f>AND(#REF!,"AAAAAHevXxY=")</f>
        <v>#REF!</v>
      </c>
      <c r="X8" t="e">
        <f>AND(#REF!,"AAAAAHevXxc=")</f>
        <v>#REF!</v>
      </c>
      <c r="Y8" t="e">
        <f>AND(#REF!,"AAAAAHevXxg=")</f>
        <v>#REF!</v>
      </c>
      <c r="Z8" t="e">
        <f>AND(#REF!,"AAAAAHevXxk=")</f>
        <v>#REF!</v>
      </c>
      <c r="AA8" t="e">
        <f>AND(#REF!,"AAAAAHevXxo=")</f>
        <v>#REF!</v>
      </c>
      <c r="AB8" t="e">
        <f>AND(#REF!,"AAAAAHevXxs=")</f>
        <v>#REF!</v>
      </c>
      <c r="AC8" t="e">
        <f>AND(#REF!,"AAAAAHevXxw=")</f>
        <v>#REF!</v>
      </c>
      <c r="AD8" t="e">
        <f>AND(#REF!,"AAAAAHevXx0=")</f>
        <v>#REF!</v>
      </c>
      <c r="AE8" t="e">
        <f>AND(#REF!,"AAAAAHevXx4=")</f>
        <v>#REF!</v>
      </c>
      <c r="AF8" t="e">
        <f>AND(#REF!,"AAAAAHevXx8=")</f>
        <v>#REF!</v>
      </c>
      <c r="AG8" t="e">
        <f>AND(#REF!,"AAAAAHevXyA=")</f>
        <v>#REF!</v>
      </c>
      <c r="AH8" t="e">
        <f>AND(#REF!,"AAAAAHevXyE=")</f>
        <v>#REF!</v>
      </c>
      <c r="AI8" t="e">
        <f>AND(#REF!,"AAAAAHevXyI=")</f>
        <v>#REF!</v>
      </c>
      <c r="AJ8" t="e">
        <f>AND(#REF!,"AAAAAHevXyM=")</f>
        <v>#REF!</v>
      </c>
      <c r="AK8" t="e">
        <f>AND(#REF!,"AAAAAHevXyQ=")</f>
        <v>#REF!</v>
      </c>
      <c r="AL8" t="e">
        <f>AND(#REF!,"AAAAAHevXyU=")</f>
        <v>#REF!</v>
      </c>
      <c r="AM8" t="e">
        <f>AND(#REF!,"AAAAAHevXyY=")</f>
        <v>#REF!</v>
      </c>
      <c r="AN8" t="e">
        <f>AND(#REF!,"AAAAAHevXyc=")</f>
        <v>#REF!</v>
      </c>
      <c r="AO8" t="e">
        <f>AND(#REF!,"AAAAAHevXyg=")</f>
        <v>#REF!</v>
      </c>
      <c r="AP8" t="e">
        <f>AND(#REF!,"AAAAAHevXyk=")</f>
        <v>#REF!</v>
      </c>
      <c r="AQ8" t="e">
        <f>AND(#REF!,"AAAAAHevXyo=")</f>
        <v>#REF!</v>
      </c>
      <c r="AR8" t="e">
        <f>AND(#REF!,"AAAAAHevXys=")</f>
        <v>#REF!</v>
      </c>
      <c r="AS8" t="e">
        <f>AND(#REF!,"AAAAAHevXyw=")</f>
        <v>#REF!</v>
      </c>
      <c r="AT8" t="e">
        <f>AND(#REF!,"AAAAAHevXy0=")</f>
        <v>#REF!</v>
      </c>
      <c r="AU8" t="e">
        <f>AND(#REF!,"AAAAAHevXy4=")</f>
        <v>#REF!</v>
      </c>
      <c r="AV8" t="e">
        <f>AND(#REF!,"AAAAAHevXy8=")</f>
        <v>#REF!</v>
      </c>
      <c r="AW8" t="e">
        <f>AND(#REF!,"AAAAAHevXzA=")</f>
        <v>#REF!</v>
      </c>
      <c r="AX8" t="e">
        <f>AND(#REF!,"AAAAAHevXzE=")</f>
        <v>#REF!</v>
      </c>
      <c r="AY8" t="e">
        <f>AND(#REF!,"AAAAAHevXzI=")</f>
        <v>#REF!</v>
      </c>
      <c r="AZ8" t="e">
        <f>AND(#REF!,"AAAAAHevXzM=")</f>
        <v>#REF!</v>
      </c>
      <c r="BA8" t="e">
        <f>AND(#REF!,"AAAAAHevXzQ=")</f>
        <v>#REF!</v>
      </c>
      <c r="BB8" t="e">
        <f>AND(#REF!,"AAAAAHevXzU=")</f>
        <v>#REF!</v>
      </c>
      <c r="BC8" t="e">
        <f>AND(#REF!,"AAAAAHevXzY=")</f>
        <v>#REF!</v>
      </c>
      <c r="BD8" t="e">
        <f>AND(#REF!,"AAAAAHevXzc=")</f>
        <v>#REF!</v>
      </c>
      <c r="BE8" t="e">
        <f>AND(#REF!,"AAAAAHevXzg=")</f>
        <v>#REF!</v>
      </c>
      <c r="BF8" t="e">
        <f>AND(#REF!,"AAAAAHevXzk=")</f>
        <v>#REF!</v>
      </c>
      <c r="BG8" t="e">
        <f>AND(#REF!,"AAAAAHevXzo=")</f>
        <v>#REF!</v>
      </c>
      <c r="BH8" t="e">
        <f>AND(#REF!,"AAAAAHevXzs=")</f>
        <v>#REF!</v>
      </c>
      <c r="BI8" t="e">
        <f>AND(#REF!,"AAAAAHevXzw=")</f>
        <v>#REF!</v>
      </c>
      <c r="BJ8" t="e">
        <f>AND(#REF!,"AAAAAHevXz0=")</f>
        <v>#REF!</v>
      </c>
      <c r="BK8" t="e">
        <f>AND(#REF!,"AAAAAHevXz4=")</f>
        <v>#REF!</v>
      </c>
      <c r="BL8" t="e">
        <f>AND(#REF!,"AAAAAHevXz8=")</f>
        <v>#REF!</v>
      </c>
      <c r="BM8" t="e">
        <f>AND(#REF!,"AAAAAHevX0A=")</f>
        <v>#REF!</v>
      </c>
      <c r="BN8" t="e">
        <f>AND(#REF!,"AAAAAHevX0E=")</f>
        <v>#REF!</v>
      </c>
      <c r="BO8" t="e">
        <f>AND(#REF!,"AAAAAHevX0I=")</f>
        <v>#REF!</v>
      </c>
      <c r="BP8" t="e">
        <f>AND(#REF!,"AAAAAHevX0M=")</f>
        <v>#REF!</v>
      </c>
      <c r="BQ8" t="e">
        <f>AND(#REF!,"AAAAAHevX0Q=")</f>
        <v>#REF!</v>
      </c>
      <c r="BR8" t="e">
        <f>AND(#REF!,"AAAAAHevX0U=")</f>
        <v>#REF!</v>
      </c>
      <c r="BS8" t="e">
        <f>AND(#REF!,"AAAAAHevX0Y=")</f>
        <v>#REF!</v>
      </c>
      <c r="BT8" t="e">
        <f>AND(#REF!,"AAAAAHevX0c=")</f>
        <v>#REF!</v>
      </c>
      <c r="BU8" t="e">
        <f>AND(#REF!,"AAAAAHevX0g=")</f>
        <v>#REF!</v>
      </c>
      <c r="BV8" t="e">
        <f>AND(#REF!,"AAAAAHevX0k=")</f>
        <v>#REF!</v>
      </c>
      <c r="BW8" t="e">
        <f>AND(#REF!,"AAAAAHevX0o=")</f>
        <v>#REF!</v>
      </c>
      <c r="BX8" t="e">
        <f>AND(#REF!,"AAAAAHevX0s=")</f>
        <v>#REF!</v>
      </c>
      <c r="BY8" t="e">
        <f>AND(#REF!,"AAAAAHevX0w=")</f>
        <v>#REF!</v>
      </c>
      <c r="BZ8" t="e">
        <f>AND(#REF!,"AAAAAHevX00=")</f>
        <v>#REF!</v>
      </c>
      <c r="CA8" t="e">
        <f>AND(#REF!,"AAAAAHevX04=")</f>
        <v>#REF!</v>
      </c>
      <c r="CB8" t="e">
        <f>AND(#REF!,"AAAAAHevX08=")</f>
        <v>#REF!</v>
      </c>
      <c r="CC8" t="e">
        <f>AND(#REF!,"AAAAAHevX1A=")</f>
        <v>#REF!</v>
      </c>
      <c r="CD8" t="e">
        <f>AND(#REF!,"AAAAAHevX1E=")</f>
        <v>#REF!</v>
      </c>
      <c r="CE8" t="e">
        <f>AND(#REF!,"AAAAAHevX1I=")</f>
        <v>#REF!</v>
      </c>
      <c r="CF8" t="e">
        <f>AND(#REF!,"AAAAAHevX1M=")</f>
        <v>#REF!</v>
      </c>
      <c r="CG8" t="e">
        <f>AND(#REF!,"AAAAAHevX1Q=")</f>
        <v>#REF!</v>
      </c>
      <c r="CH8" t="e">
        <f>AND(#REF!,"AAAAAHevX1U=")</f>
        <v>#REF!</v>
      </c>
      <c r="CI8" t="e">
        <f>AND(#REF!,"AAAAAHevX1Y=")</f>
        <v>#REF!</v>
      </c>
      <c r="CJ8" t="e">
        <f>AND(#REF!,"AAAAAHevX1c=")</f>
        <v>#REF!</v>
      </c>
      <c r="CK8" t="e">
        <f>AND(#REF!,"AAAAAHevX1g=")</f>
        <v>#REF!</v>
      </c>
      <c r="CL8" t="e">
        <f>AND(#REF!,"AAAAAHevX1k=")</f>
        <v>#REF!</v>
      </c>
      <c r="CM8" t="e">
        <f>AND(#REF!,"AAAAAHevX1o=")</f>
        <v>#REF!</v>
      </c>
      <c r="CN8" t="e">
        <f>AND(#REF!,"AAAAAHevX1s=")</f>
        <v>#REF!</v>
      </c>
      <c r="CO8" t="e">
        <f>AND(#REF!,"AAAAAHevX1w=")</f>
        <v>#REF!</v>
      </c>
      <c r="CP8" t="e">
        <f>AND(#REF!,"AAAAAHevX10=")</f>
        <v>#REF!</v>
      </c>
      <c r="CQ8" t="e">
        <f>AND(#REF!,"AAAAAHevX14=")</f>
        <v>#REF!</v>
      </c>
      <c r="CR8" t="e">
        <f>AND(#REF!,"AAAAAHevX18=")</f>
        <v>#REF!</v>
      </c>
      <c r="CS8" t="e">
        <f>AND(#REF!,"AAAAAHevX2A=")</f>
        <v>#REF!</v>
      </c>
      <c r="CT8" t="e">
        <f>AND(#REF!,"AAAAAHevX2E=")</f>
        <v>#REF!</v>
      </c>
      <c r="CU8" t="e">
        <f>AND(#REF!,"AAAAAHevX2I=")</f>
        <v>#REF!</v>
      </c>
      <c r="CV8" t="e">
        <f>AND(#REF!,"AAAAAHevX2M=")</f>
        <v>#REF!</v>
      </c>
      <c r="CW8" t="e">
        <f>AND(#REF!,"AAAAAHevX2Q=")</f>
        <v>#REF!</v>
      </c>
      <c r="CX8" t="e">
        <f>AND(#REF!,"AAAAAHevX2U=")</f>
        <v>#REF!</v>
      </c>
      <c r="CY8" t="e">
        <f>AND(#REF!,"AAAAAHevX2Y=")</f>
        <v>#REF!</v>
      </c>
      <c r="CZ8" t="e">
        <f>AND(#REF!,"AAAAAHevX2c=")</f>
        <v>#REF!</v>
      </c>
      <c r="DA8" t="e">
        <f>AND(#REF!,"AAAAAHevX2g=")</f>
        <v>#REF!</v>
      </c>
      <c r="DB8" t="e">
        <f>AND(#REF!,"AAAAAHevX2k=")</f>
        <v>#REF!</v>
      </c>
      <c r="DC8" t="e">
        <f>AND(#REF!,"AAAAAHevX2o=")</f>
        <v>#REF!</v>
      </c>
      <c r="DD8" t="e">
        <f>AND(#REF!,"AAAAAHevX2s=")</f>
        <v>#REF!</v>
      </c>
      <c r="DE8" t="e">
        <f>AND(#REF!,"AAAAAHevX2w=")</f>
        <v>#REF!</v>
      </c>
      <c r="DF8" t="e">
        <f>AND(#REF!,"AAAAAHevX20=")</f>
        <v>#REF!</v>
      </c>
      <c r="DG8" t="e">
        <f>AND(#REF!,"AAAAAHevX24=")</f>
        <v>#REF!</v>
      </c>
      <c r="DH8" t="e">
        <f>AND(#REF!,"AAAAAHevX28=")</f>
        <v>#REF!</v>
      </c>
      <c r="DI8" t="e">
        <f>AND(#REF!,"AAAAAHevX3A=")</f>
        <v>#REF!</v>
      </c>
      <c r="DJ8" t="e">
        <f>AND(#REF!,"AAAAAHevX3E=")</f>
        <v>#REF!</v>
      </c>
      <c r="DK8" t="e">
        <f>AND(#REF!,"AAAAAHevX3I=")</f>
        <v>#REF!</v>
      </c>
      <c r="DL8" t="e">
        <f>AND(#REF!,"AAAAAHevX3M=")</f>
        <v>#REF!</v>
      </c>
      <c r="DM8" t="e">
        <f>AND(#REF!,"AAAAAHevX3Q=")</f>
        <v>#REF!</v>
      </c>
      <c r="DN8" t="e">
        <f>AND(#REF!,"AAAAAHevX3U=")</f>
        <v>#REF!</v>
      </c>
      <c r="DO8" t="e">
        <f>AND(#REF!,"AAAAAHevX3Y=")</f>
        <v>#REF!</v>
      </c>
      <c r="DP8" t="e">
        <f>AND(#REF!,"AAAAAHevX3c=")</f>
        <v>#REF!</v>
      </c>
      <c r="DQ8" t="e">
        <f>AND(#REF!,"AAAAAHevX3g=")</f>
        <v>#REF!</v>
      </c>
      <c r="DR8" t="e">
        <f>AND(#REF!,"AAAAAHevX3k=")</f>
        <v>#REF!</v>
      </c>
      <c r="DS8" t="e">
        <f>AND(#REF!,"AAAAAHevX3o=")</f>
        <v>#REF!</v>
      </c>
      <c r="DT8" t="e">
        <f>AND(#REF!,"AAAAAHevX3s=")</f>
        <v>#REF!</v>
      </c>
      <c r="DU8" t="e">
        <f>AND(#REF!,"AAAAAHevX3w=")</f>
        <v>#REF!</v>
      </c>
      <c r="DV8" t="e">
        <f>AND(#REF!,"AAAAAHevX30=")</f>
        <v>#REF!</v>
      </c>
      <c r="DW8" t="e">
        <f>AND(#REF!,"AAAAAHevX34=")</f>
        <v>#REF!</v>
      </c>
      <c r="DX8" t="e">
        <f>AND(#REF!,"AAAAAHevX38=")</f>
        <v>#REF!</v>
      </c>
      <c r="DY8" t="e">
        <f>AND(#REF!,"AAAAAHevX4A=")</f>
        <v>#REF!</v>
      </c>
      <c r="DZ8" t="e">
        <f>AND(#REF!,"AAAAAHevX4E=")</f>
        <v>#REF!</v>
      </c>
      <c r="EA8" t="e">
        <f>AND(#REF!,"AAAAAHevX4I=")</f>
        <v>#REF!</v>
      </c>
      <c r="EB8" t="e">
        <f>AND(#REF!,"AAAAAHevX4M=")</f>
        <v>#REF!</v>
      </c>
      <c r="EC8" t="e">
        <f>AND(#REF!,"AAAAAHevX4Q=")</f>
        <v>#REF!</v>
      </c>
      <c r="ED8" t="e">
        <f>AND(#REF!,"AAAAAHevX4U=")</f>
        <v>#REF!</v>
      </c>
      <c r="EE8" t="e">
        <f>AND(#REF!,"AAAAAHevX4Y=")</f>
        <v>#REF!</v>
      </c>
      <c r="EF8" t="e">
        <f>AND(#REF!,"AAAAAHevX4c=")</f>
        <v>#REF!</v>
      </c>
      <c r="EG8" t="e">
        <f>AND(#REF!,"AAAAAHevX4g=")</f>
        <v>#REF!</v>
      </c>
      <c r="EH8" t="e">
        <f>AND(#REF!,"AAAAAHevX4k=")</f>
        <v>#REF!</v>
      </c>
      <c r="EI8" t="e">
        <f>AND(#REF!,"AAAAAHevX4o=")</f>
        <v>#REF!</v>
      </c>
      <c r="EJ8" t="e">
        <f>AND(#REF!,"AAAAAHevX4s=")</f>
        <v>#REF!</v>
      </c>
      <c r="EK8" t="e">
        <f>AND(#REF!,"AAAAAHevX4w=")</f>
        <v>#REF!</v>
      </c>
      <c r="EL8" t="e">
        <f>AND(#REF!,"AAAAAHevX40=")</f>
        <v>#REF!</v>
      </c>
      <c r="EM8" t="e">
        <f>AND(#REF!,"AAAAAHevX44=")</f>
        <v>#REF!</v>
      </c>
      <c r="EN8" t="e">
        <f>AND(#REF!,"AAAAAHevX48=")</f>
        <v>#REF!</v>
      </c>
      <c r="EO8" t="e">
        <f>AND(#REF!,"AAAAAHevX5A=")</f>
        <v>#REF!</v>
      </c>
      <c r="EP8" t="e">
        <f>AND(#REF!,"AAAAAHevX5E=")</f>
        <v>#REF!</v>
      </c>
      <c r="EQ8" t="e">
        <f>AND(#REF!,"AAAAAHevX5I=")</f>
        <v>#REF!</v>
      </c>
      <c r="ER8" t="e">
        <f>AND(#REF!,"AAAAAHevX5M=")</f>
        <v>#REF!</v>
      </c>
      <c r="ES8" t="e">
        <f>AND(#REF!,"AAAAAHevX5Q=")</f>
        <v>#REF!</v>
      </c>
      <c r="ET8" t="e">
        <f>AND(#REF!,"AAAAAHevX5U=")</f>
        <v>#REF!</v>
      </c>
      <c r="EU8" t="e">
        <f>AND(#REF!,"AAAAAHevX5Y=")</f>
        <v>#REF!</v>
      </c>
      <c r="EV8" t="e">
        <f>AND(#REF!,"AAAAAHevX5c=")</f>
        <v>#REF!</v>
      </c>
      <c r="EW8" t="e">
        <f>AND(#REF!,"AAAAAHevX5g=")</f>
        <v>#REF!</v>
      </c>
      <c r="EX8" t="e">
        <f>AND(#REF!,"AAAAAHevX5k=")</f>
        <v>#REF!</v>
      </c>
      <c r="EY8" t="e">
        <f>AND(#REF!,"AAAAAHevX5o=")</f>
        <v>#REF!</v>
      </c>
      <c r="EZ8" t="e">
        <f>AND(#REF!,"AAAAAHevX5s=")</f>
        <v>#REF!</v>
      </c>
      <c r="FA8" t="e">
        <f>AND(#REF!,"AAAAAHevX5w=")</f>
        <v>#REF!</v>
      </c>
      <c r="FB8" t="e">
        <f>AND(#REF!,"AAAAAHevX50=")</f>
        <v>#REF!</v>
      </c>
      <c r="FC8" t="e">
        <f>AND(#REF!,"AAAAAHevX54=")</f>
        <v>#REF!</v>
      </c>
      <c r="FD8" t="e">
        <f>AND(#REF!,"AAAAAHevX58=")</f>
        <v>#REF!</v>
      </c>
      <c r="FE8" t="e">
        <f>AND(#REF!,"AAAAAHevX6A=")</f>
        <v>#REF!</v>
      </c>
      <c r="FF8" t="e">
        <f>AND(#REF!,"AAAAAHevX6E=")</f>
        <v>#REF!</v>
      </c>
      <c r="FG8" t="e">
        <f>AND(#REF!,"AAAAAHevX6I=")</f>
        <v>#REF!</v>
      </c>
      <c r="FH8" t="e">
        <f>AND(#REF!,"AAAAAHevX6M=")</f>
        <v>#REF!</v>
      </c>
      <c r="FI8" t="e">
        <f>AND(#REF!,"AAAAAHevX6Q=")</f>
        <v>#REF!</v>
      </c>
      <c r="FJ8" t="e">
        <f>AND(#REF!,"AAAAAHevX6U=")</f>
        <v>#REF!</v>
      </c>
      <c r="FK8" t="e">
        <f>AND(#REF!,"AAAAAHevX6Y=")</f>
        <v>#REF!</v>
      </c>
      <c r="FL8" t="e">
        <f>AND(#REF!,"AAAAAHevX6c=")</f>
        <v>#REF!</v>
      </c>
      <c r="FM8" t="e">
        <f>AND(#REF!,"AAAAAHevX6g=")</f>
        <v>#REF!</v>
      </c>
      <c r="FN8" t="e">
        <f>AND(#REF!,"AAAAAHevX6k=")</f>
        <v>#REF!</v>
      </c>
      <c r="FO8" t="e">
        <f>AND(#REF!,"AAAAAHevX6o=")</f>
        <v>#REF!</v>
      </c>
      <c r="FP8" t="e">
        <f>AND(#REF!,"AAAAAHevX6s=")</f>
        <v>#REF!</v>
      </c>
      <c r="FQ8" t="e">
        <f>AND(#REF!,"AAAAAHevX6w=")</f>
        <v>#REF!</v>
      </c>
      <c r="FR8" t="e">
        <f>AND(#REF!,"AAAAAHevX60=")</f>
        <v>#REF!</v>
      </c>
      <c r="FS8" t="e">
        <f>AND(#REF!,"AAAAAHevX64=")</f>
        <v>#REF!</v>
      </c>
      <c r="FT8" t="e">
        <f>AND(#REF!,"AAAAAHevX68=")</f>
        <v>#REF!</v>
      </c>
      <c r="FU8" t="e">
        <f>AND(#REF!,"AAAAAHevX7A=")</f>
        <v>#REF!</v>
      </c>
      <c r="FV8" t="e">
        <f>AND(#REF!,"AAAAAHevX7E=")</f>
        <v>#REF!</v>
      </c>
      <c r="FW8" t="e">
        <f>AND(#REF!,"AAAAAHevX7I=")</f>
        <v>#REF!</v>
      </c>
      <c r="FX8" t="e">
        <f>AND(#REF!,"AAAAAHevX7M=")</f>
        <v>#REF!</v>
      </c>
      <c r="FY8" t="e">
        <f>AND(#REF!,"AAAAAHevX7Q=")</f>
        <v>#REF!</v>
      </c>
      <c r="FZ8" t="e">
        <f>AND(#REF!,"AAAAAHevX7U=")</f>
        <v>#REF!</v>
      </c>
      <c r="GA8" t="e">
        <f>AND(#REF!,"AAAAAHevX7Y=")</f>
        <v>#REF!</v>
      </c>
      <c r="GB8" t="e">
        <f>AND(#REF!,"AAAAAHevX7c=")</f>
        <v>#REF!</v>
      </c>
      <c r="GC8" t="e">
        <f>AND(#REF!,"AAAAAHevX7g=")</f>
        <v>#REF!</v>
      </c>
      <c r="GD8" t="e">
        <f>AND(#REF!,"AAAAAHevX7k=")</f>
        <v>#REF!</v>
      </c>
      <c r="GE8" t="e">
        <f>AND(#REF!,"AAAAAHevX7o=")</f>
        <v>#REF!</v>
      </c>
      <c r="GF8" t="e">
        <f>AND(#REF!,"AAAAAHevX7s=")</f>
        <v>#REF!</v>
      </c>
      <c r="GG8" t="e">
        <f>AND(#REF!,"AAAAAHevX7w=")</f>
        <v>#REF!</v>
      </c>
      <c r="GH8" t="e">
        <f>AND(#REF!,"AAAAAHevX70=")</f>
        <v>#REF!</v>
      </c>
      <c r="GI8" t="e">
        <f>AND(#REF!,"AAAAAHevX74=")</f>
        <v>#REF!</v>
      </c>
      <c r="GJ8" t="e">
        <f>AND(#REF!,"AAAAAHevX78=")</f>
        <v>#REF!</v>
      </c>
      <c r="GK8" t="e">
        <f>AND(#REF!,"AAAAAHevX8A=")</f>
        <v>#REF!</v>
      </c>
      <c r="GL8" t="e">
        <f>AND(#REF!,"AAAAAHevX8E=")</f>
        <v>#REF!</v>
      </c>
      <c r="GM8" t="e">
        <f>AND(#REF!,"AAAAAHevX8I=")</f>
        <v>#REF!</v>
      </c>
      <c r="GN8" t="e">
        <f>AND(#REF!,"AAAAAHevX8M=")</f>
        <v>#REF!</v>
      </c>
      <c r="GO8" t="e">
        <f>AND(#REF!,"AAAAAHevX8Q=")</f>
        <v>#REF!</v>
      </c>
      <c r="GP8" t="e">
        <f>AND(#REF!,"AAAAAHevX8U=")</f>
        <v>#REF!</v>
      </c>
      <c r="GQ8" t="e">
        <f>AND(#REF!,"AAAAAHevX8Y=")</f>
        <v>#REF!</v>
      </c>
      <c r="GR8" t="e">
        <f>AND(#REF!,"AAAAAHevX8c=")</f>
        <v>#REF!</v>
      </c>
      <c r="GS8" t="e">
        <f>AND(#REF!,"AAAAAHevX8g=")</f>
        <v>#REF!</v>
      </c>
      <c r="GT8" t="e">
        <f>AND(#REF!,"AAAAAHevX8k=")</f>
        <v>#REF!</v>
      </c>
      <c r="GU8" t="e">
        <f>AND(#REF!,"AAAAAHevX8o=")</f>
        <v>#REF!</v>
      </c>
      <c r="GV8" t="e">
        <f>AND(#REF!,"AAAAAHevX8s=")</f>
        <v>#REF!</v>
      </c>
      <c r="GW8" t="e">
        <f>AND(#REF!,"AAAAAHevX8w=")</f>
        <v>#REF!</v>
      </c>
      <c r="GX8" t="e">
        <f>AND(#REF!,"AAAAAHevX80=")</f>
        <v>#REF!</v>
      </c>
      <c r="GY8" t="e">
        <f>AND(#REF!,"AAAAAHevX84=")</f>
        <v>#REF!</v>
      </c>
      <c r="GZ8" t="e">
        <f>AND(#REF!,"AAAAAHevX88=")</f>
        <v>#REF!</v>
      </c>
      <c r="HA8" t="e">
        <f>AND(#REF!,"AAAAAHevX9A=")</f>
        <v>#REF!</v>
      </c>
      <c r="HB8" t="e">
        <f>AND(#REF!,"AAAAAHevX9E=")</f>
        <v>#REF!</v>
      </c>
      <c r="HC8" t="e">
        <f>AND(#REF!,"AAAAAHevX9I=")</f>
        <v>#REF!</v>
      </c>
      <c r="HD8" t="e">
        <f>AND(#REF!,"AAAAAHevX9M=")</f>
        <v>#REF!</v>
      </c>
      <c r="HE8" t="e">
        <f>AND(#REF!,"AAAAAHevX9Q=")</f>
        <v>#REF!</v>
      </c>
      <c r="HF8" t="e">
        <f>AND(#REF!,"AAAAAHevX9U=")</f>
        <v>#REF!</v>
      </c>
      <c r="HG8" t="e">
        <f>AND(#REF!,"AAAAAHevX9Y=")</f>
        <v>#REF!</v>
      </c>
      <c r="HH8" t="e">
        <f>AND(#REF!,"AAAAAHevX9c=")</f>
        <v>#REF!</v>
      </c>
      <c r="HI8" t="e">
        <f>AND(#REF!,"AAAAAHevX9g=")</f>
        <v>#REF!</v>
      </c>
      <c r="HJ8" t="e">
        <f>AND(#REF!,"AAAAAHevX9k=")</f>
        <v>#REF!</v>
      </c>
      <c r="HK8" t="e">
        <f>AND(#REF!,"AAAAAHevX9o=")</f>
        <v>#REF!</v>
      </c>
      <c r="HL8" t="e">
        <f>AND(#REF!,"AAAAAHevX9s=")</f>
        <v>#REF!</v>
      </c>
      <c r="HM8" t="e">
        <f>AND(#REF!,"AAAAAHevX9w=")</f>
        <v>#REF!</v>
      </c>
      <c r="HN8" t="e">
        <f>AND(#REF!,"AAAAAHevX90=")</f>
        <v>#REF!</v>
      </c>
      <c r="HO8" t="e">
        <f>AND(#REF!,"AAAAAHevX94=")</f>
        <v>#REF!</v>
      </c>
      <c r="HP8" t="e">
        <f>AND(#REF!,"AAAAAHevX98=")</f>
        <v>#REF!</v>
      </c>
      <c r="HQ8" t="e">
        <f>AND(#REF!,"AAAAAHevX+A=")</f>
        <v>#REF!</v>
      </c>
      <c r="HR8" t="e">
        <f>AND(#REF!,"AAAAAHevX+E=")</f>
        <v>#REF!</v>
      </c>
      <c r="HS8" t="e">
        <f>AND(#REF!,"AAAAAHevX+I=")</f>
        <v>#REF!</v>
      </c>
      <c r="HT8" t="e">
        <f>AND(#REF!,"AAAAAHevX+M=")</f>
        <v>#REF!</v>
      </c>
      <c r="HU8" t="e">
        <f>AND(#REF!,"AAAAAHevX+Q=")</f>
        <v>#REF!</v>
      </c>
      <c r="HV8" t="e">
        <f>AND(#REF!,"AAAAAHevX+U=")</f>
        <v>#REF!</v>
      </c>
      <c r="HW8" t="e">
        <f>AND(#REF!,"AAAAAHevX+Y=")</f>
        <v>#REF!</v>
      </c>
      <c r="HX8" t="e">
        <f>AND(#REF!,"AAAAAHevX+c=")</f>
        <v>#REF!</v>
      </c>
      <c r="HY8" t="e">
        <f>AND(#REF!,"AAAAAHevX+g=")</f>
        <v>#REF!</v>
      </c>
      <c r="HZ8" t="e">
        <f>AND(#REF!,"AAAAAHevX+k=")</f>
        <v>#REF!</v>
      </c>
      <c r="IA8" t="e">
        <f>AND(#REF!,"AAAAAHevX+o=")</f>
        <v>#REF!</v>
      </c>
      <c r="IB8" t="e">
        <f>AND(#REF!,"AAAAAHevX+s=")</f>
        <v>#REF!</v>
      </c>
      <c r="IC8" t="e">
        <f>AND(#REF!,"AAAAAHevX+w=")</f>
        <v>#REF!</v>
      </c>
      <c r="ID8" t="e">
        <f>AND(#REF!,"AAAAAHevX+0=")</f>
        <v>#REF!</v>
      </c>
      <c r="IE8" t="e">
        <f>AND(#REF!,"AAAAAHevX+4=")</f>
        <v>#REF!</v>
      </c>
      <c r="IF8" t="e">
        <f>AND(#REF!,"AAAAAHevX+8=")</f>
        <v>#REF!</v>
      </c>
      <c r="IG8" t="e">
        <f>AND(#REF!,"AAAAAHevX/A=")</f>
        <v>#REF!</v>
      </c>
      <c r="IH8" t="e">
        <f>AND(#REF!,"AAAAAHevX/E=")</f>
        <v>#REF!</v>
      </c>
      <c r="II8" t="e">
        <f>AND(#REF!,"AAAAAHevX/I=")</f>
        <v>#REF!</v>
      </c>
      <c r="IJ8" t="e">
        <f>AND(#REF!,"AAAAAHevX/M=")</f>
        <v>#REF!</v>
      </c>
      <c r="IK8" t="e">
        <f>AND(#REF!,"AAAAAHevX/Q=")</f>
        <v>#REF!</v>
      </c>
      <c r="IL8" t="e">
        <f>AND(#REF!,"AAAAAHevX/U=")</f>
        <v>#REF!</v>
      </c>
      <c r="IM8" t="e">
        <f>AND(#REF!,"AAAAAHevX/Y=")</f>
        <v>#REF!</v>
      </c>
      <c r="IN8" t="e">
        <f>AND(#REF!,"AAAAAHevX/c=")</f>
        <v>#REF!</v>
      </c>
      <c r="IO8" t="e">
        <f>AND(#REF!,"AAAAAHevX/g=")</f>
        <v>#REF!</v>
      </c>
      <c r="IP8" t="e">
        <f>AND(#REF!,"AAAAAHevX/k=")</f>
        <v>#REF!</v>
      </c>
      <c r="IQ8" t="e">
        <f>AND(#REF!,"AAAAAHevX/o=")</f>
        <v>#REF!</v>
      </c>
      <c r="IR8" t="e">
        <f>AND(#REF!,"AAAAAHevX/s=")</f>
        <v>#REF!</v>
      </c>
      <c r="IS8" t="e">
        <f>AND(#REF!,"AAAAAHevX/w=")</f>
        <v>#REF!</v>
      </c>
      <c r="IT8" t="e">
        <f>AND(#REF!,"AAAAAHevX/0=")</f>
        <v>#REF!</v>
      </c>
      <c r="IU8" t="e">
        <f>AND(#REF!,"AAAAAHevX/4=")</f>
        <v>#REF!</v>
      </c>
      <c r="IV8" t="e">
        <f>AND(#REF!,"AAAAAHevX/8=")</f>
        <v>#REF!</v>
      </c>
    </row>
    <row r="9" spans="1:256">
      <c r="A9" t="e">
        <f>AND(#REF!,"AAAAAHftfwA=")</f>
        <v>#REF!</v>
      </c>
      <c r="B9" t="e">
        <f>AND(#REF!,"AAAAAHftfwE=")</f>
        <v>#REF!</v>
      </c>
      <c r="C9" t="e">
        <f>AND(#REF!,"AAAAAHftfwI=")</f>
        <v>#REF!</v>
      </c>
      <c r="D9" t="e">
        <f>AND(#REF!,"AAAAAHftfwM=")</f>
        <v>#REF!</v>
      </c>
      <c r="E9" t="e">
        <f>AND(#REF!,"AAAAAHftfwQ=")</f>
        <v>#REF!</v>
      </c>
      <c r="F9" t="e">
        <f>AND(#REF!,"AAAAAHftfwU=")</f>
        <v>#REF!</v>
      </c>
      <c r="G9" t="e">
        <f>AND(#REF!,"AAAAAHftfwY=")</f>
        <v>#REF!</v>
      </c>
      <c r="H9" t="e">
        <f>AND(#REF!,"AAAAAHftfwc=")</f>
        <v>#REF!</v>
      </c>
      <c r="I9" t="e">
        <f>AND(#REF!,"AAAAAHftfwg=")</f>
        <v>#REF!</v>
      </c>
      <c r="J9" t="e">
        <f>AND(#REF!,"AAAAAHftfwk=")</f>
        <v>#REF!</v>
      </c>
      <c r="K9" t="e">
        <f>AND(#REF!,"AAAAAHftfwo=")</f>
        <v>#REF!</v>
      </c>
      <c r="L9" t="e">
        <f>AND(#REF!,"AAAAAHftfws=")</f>
        <v>#REF!</v>
      </c>
      <c r="M9" t="e">
        <f>AND(#REF!,"AAAAAHftfww=")</f>
        <v>#REF!</v>
      </c>
      <c r="N9" t="e">
        <f>AND(#REF!,"AAAAAHftfw0=")</f>
        <v>#REF!</v>
      </c>
      <c r="O9" t="e">
        <f>AND(#REF!,"AAAAAHftfw4=")</f>
        <v>#REF!</v>
      </c>
      <c r="P9" t="e">
        <f>AND(#REF!,"AAAAAHftfw8=")</f>
        <v>#REF!</v>
      </c>
      <c r="Q9" t="e">
        <f>AND(#REF!,"AAAAAHftfxA=")</f>
        <v>#REF!</v>
      </c>
      <c r="R9" t="e">
        <f>AND(#REF!,"AAAAAHftfxE=")</f>
        <v>#REF!</v>
      </c>
      <c r="S9" t="e">
        <f>AND(#REF!,"AAAAAHftfxI=")</f>
        <v>#REF!</v>
      </c>
      <c r="T9" t="e">
        <f>AND(#REF!,"AAAAAHftfxM=")</f>
        <v>#REF!</v>
      </c>
      <c r="U9" t="e">
        <f>AND(#REF!,"AAAAAHftfxQ=")</f>
        <v>#REF!</v>
      </c>
      <c r="V9" t="e">
        <f>AND(#REF!,"AAAAAHftfxU=")</f>
        <v>#REF!</v>
      </c>
      <c r="W9" t="e">
        <f>AND(#REF!,"AAAAAHftfxY=")</f>
        <v>#REF!</v>
      </c>
      <c r="X9" t="e">
        <f>AND(#REF!,"AAAAAHftfxc=")</f>
        <v>#REF!</v>
      </c>
      <c r="Y9" t="e">
        <f>AND(#REF!,"AAAAAHftfxg=")</f>
        <v>#REF!</v>
      </c>
      <c r="Z9" t="e">
        <f>AND(#REF!,"AAAAAHftfxk=")</f>
        <v>#REF!</v>
      </c>
      <c r="AA9" t="e">
        <f>AND(#REF!,"AAAAAHftfxo=")</f>
        <v>#REF!</v>
      </c>
      <c r="AB9" t="e">
        <f>AND(#REF!,"AAAAAHftfxs=")</f>
        <v>#REF!</v>
      </c>
      <c r="AC9" t="e">
        <f>AND(#REF!,"AAAAAHftfxw=")</f>
        <v>#REF!</v>
      </c>
      <c r="AD9" t="e">
        <f>AND(#REF!,"AAAAAHftfx0=")</f>
        <v>#REF!</v>
      </c>
      <c r="AE9" t="e">
        <f>AND(#REF!,"AAAAAHftfx4=")</f>
        <v>#REF!</v>
      </c>
      <c r="AF9" t="e">
        <f>AND(#REF!,"AAAAAHftfx8=")</f>
        <v>#REF!</v>
      </c>
      <c r="AG9" t="e">
        <f>AND(#REF!,"AAAAAHftfyA=")</f>
        <v>#REF!</v>
      </c>
      <c r="AH9" t="e">
        <f>AND(#REF!,"AAAAAHftfyE=")</f>
        <v>#REF!</v>
      </c>
      <c r="AI9" t="e">
        <f>AND(#REF!,"AAAAAHftfyI=")</f>
        <v>#REF!</v>
      </c>
      <c r="AJ9" t="e">
        <f>AND(#REF!,"AAAAAHftfyM=")</f>
        <v>#REF!</v>
      </c>
      <c r="AK9" t="e">
        <f>AND(#REF!,"AAAAAHftfyQ=")</f>
        <v>#REF!</v>
      </c>
      <c r="AL9" t="e">
        <f>AND(#REF!,"AAAAAHftfyU=")</f>
        <v>#REF!</v>
      </c>
      <c r="AM9" t="e">
        <f>AND(#REF!,"AAAAAHftfyY=")</f>
        <v>#REF!</v>
      </c>
      <c r="AN9" t="e">
        <f>AND(#REF!,"AAAAAHftfyc=")</f>
        <v>#REF!</v>
      </c>
      <c r="AO9" t="e">
        <f>AND(#REF!,"AAAAAHftfyg=")</f>
        <v>#REF!</v>
      </c>
      <c r="AP9" t="e">
        <f>AND(#REF!,"AAAAAHftfyk=")</f>
        <v>#REF!</v>
      </c>
      <c r="AQ9" t="e">
        <f>AND(#REF!,"AAAAAHftfyo=")</f>
        <v>#REF!</v>
      </c>
      <c r="AR9" t="e">
        <f>AND(#REF!,"AAAAAHftfys=")</f>
        <v>#REF!</v>
      </c>
      <c r="AS9" t="e">
        <f>AND(#REF!,"AAAAAHftfyw=")</f>
        <v>#REF!</v>
      </c>
      <c r="AT9" t="e">
        <f>AND(#REF!,"AAAAAHftfy0=")</f>
        <v>#REF!</v>
      </c>
      <c r="AU9" t="e">
        <f>AND(#REF!,"AAAAAHftfy4=")</f>
        <v>#REF!</v>
      </c>
      <c r="AV9" t="e">
        <f>AND(#REF!,"AAAAAHftfy8=")</f>
        <v>#REF!</v>
      </c>
      <c r="AW9" t="e">
        <f>AND(#REF!,"AAAAAHftfzA=")</f>
        <v>#REF!</v>
      </c>
      <c r="AX9" t="e">
        <f>AND(#REF!,"AAAAAHftfzE=")</f>
        <v>#REF!</v>
      </c>
      <c r="AY9" t="e">
        <f>AND(#REF!,"AAAAAHftfzI=")</f>
        <v>#REF!</v>
      </c>
      <c r="AZ9" t="e">
        <f>AND(#REF!,"AAAAAHftfzM=")</f>
        <v>#REF!</v>
      </c>
      <c r="BA9" t="e">
        <f>AND(#REF!,"AAAAAHftfzQ=")</f>
        <v>#REF!</v>
      </c>
      <c r="BB9" t="e">
        <f>AND(#REF!,"AAAAAHftfzU=")</f>
        <v>#REF!</v>
      </c>
      <c r="BC9" t="e">
        <f>AND(#REF!,"AAAAAHftfzY=")</f>
        <v>#REF!</v>
      </c>
      <c r="BD9" t="e">
        <f>AND(#REF!,"AAAAAHftfzc=")</f>
        <v>#REF!</v>
      </c>
      <c r="BE9" t="e">
        <f>AND(#REF!,"AAAAAHftfzg=")</f>
        <v>#REF!</v>
      </c>
      <c r="BF9" t="e">
        <f>AND(#REF!,"AAAAAHftfzk=")</f>
        <v>#REF!</v>
      </c>
      <c r="BG9" t="e">
        <f>AND(#REF!,"AAAAAHftfzo=")</f>
        <v>#REF!</v>
      </c>
      <c r="BH9" t="e">
        <f>AND(#REF!,"AAAAAHftfzs=")</f>
        <v>#REF!</v>
      </c>
      <c r="BI9" t="e">
        <f>AND(#REF!,"AAAAAHftfzw=")</f>
        <v>#REF!</v>
      </c>
      <c r="BJ9" t="e">
        <f>AND(#REF!,"AAAAAHftfz0=")</f>
        <v>#REF!</v>
      </c>
      <c r="BK9" t="e">
        <f>AND(#REF!,"AAAAAHftfz4=")</f>
        <v>#REF!</v>
      </c>
      <c r="BL9" t="e">
        <f>AND(#REF!,"AAAAAHftfz8=")</f>
        <v>#REF!</v>
      </c>
      <c r="BM9" t="e">
        <f>AND(#REF!,"AAAAAHftf0A=")</f>
        <v>#REF!</v>
      </c>
      <c r="BN9" t="e">
        <f>AND(#REF!,"AAAAAHftf0E=")</f>
        <v>#REF!</v>
      </c>
      <c r="BO9" t="e">
        <f>AND(#REF!,"AAAAAHftf0I=")</f>
        <v>#REF!</v>
      </c>
      <c r="BP9" t="e">
        <f>AND(#REF!,"AAAAAHftf0M=")</f>
        <v>#REF!</v>
      </c>
      <c r="BQ9" t="e">
        <f>AND(#REF!,"AAAAAHftf0Q=")</f>
        <v>#REF!</v>
      </c>
      <c r="BR9" t="e">
        <f>AND(#REF!,"AAAAAHftf0U=")</f>
        <v>#REF!</v>
      </c>
      <c r="BS9" t="e">
        <f>AND(#REF!,"AAAAAHftf0Y=")</f>
        <v>#REF!</v>
      </c>
      <c r="BT9" t="e">
        <f>AND(#REF!,"AAAAAHftf0c=")</f>
        <v>#REF!</v>
      </c>
      <c r="BU9" t="e">
        <f>AND(#REF!,"AAAAAHftf0g=")</f>
        <v>#REF!</v>
      </c>
      <c r="BV9" t="e">
        <f>AND(#REF!,"AAAAAHftf0k=")</f>
        <v>#REF!</v>
      </c>
      <c r="BW9" t="e">
        <f>AND(#REF!,"AAAAAHftf0o=")</f>
        <v>#REF!</v>
      </c>
      <c r="BX9" t="e">
        <f>AND(#REF!,"AAAAAHftf0s=")</f>
        <v>#REF!</v>
      </c>
      <c r="BY9" t="e">
        <f>AND(#REF!,"AAAAAHftf0w=")</f>
        <v>#REF!</v>
      </c>
      <c r="BZ9" t="e">
        <f>AND(#REF!,"AAAAAHftf00=")</f>
        <v>#REF!</v>
      </c>
      <c r="CA9" t="e">
        <f>AND(#REF!,"AAAAAHftf04=")</f>
        <v>#REF!</v>
      </c>
      <c r="CB9" t="e">
        <f>AND(#REF!,"AAAAAHftf08=")</f>
        <v>#REF!</v>
      </c>
      <c r="CC9" t="e">
        <f>AND(#REF!,"AAAAAHftf1A=")</f>
        <v>#REF!</v>
      </c>
      <c r="CD9" t="e">
        <f>AND(#REF!,"AAAAAHftf1E=")</f>
        <v>#REF!</v>
      </c>
      <c r="CE9" t="e">
        <f>AND(#REF!,"AAAAAHftf1I=")</f>
        <v>#REF!</v>
      </c>
      <c r="CF9" t="e">
        <f>AND(#REF!,"AAAAAHftf1M=")</f>
        <v>#REF!</v>
      </c>
      <c r="CG9" t="e">
        <f>AND(#REF!,"AAAAAHftf1Q=")</f>
        <v>#REF!</v>
      </c>
      <c r="CH9" t="e">
        <f>AND(#REF!,"AAAAAHftf1U=")</f>
        <v>#REF!</v>
      </c>
      <c r="CI9" t="e">
        <f>AND(#REF!,"AAAAAHftf1Y=")</f>
        <v>#REF!</v>
      </c>
      <c r="CJ9" t="e">
        <f>AND(#REF!,"AAAAAHftf1c=")</f>
        <v>#REF!</v>
      </c>
      <c r="CK9" t="e">
        <f>AND(#REF!,"AAAAAHftf1g=")</f>
        <v>#REF!</v>
      </c>
      <c r="CL9" t="e">
        <f>AND(#REF!,"AAAAAHftf1k=")</f>
        <v>#REF!</v>
      </c>
      <c r="CM9" t="e">
        <f>AND(#REF!,"AAAAAHftf1o=")</f>
        <v>#REF!</v>
      </c>
      <c r="CN9" t="e">
        <f>AND(#REF!,"AAAAAHftf1s=")</f>
        <v>#REF!</v>
      </c>
      <c r="CO9" t="e">
        <f>AND(#REF!,"AAAAAHftf1w=")</f>
        <v>#REF!</v>
      </c>
      <c r="CP9" t="e">
        <f>AND(#REF!,"AAAAAHftf10=")</f>
        <v>#REF!</v>
      </c>
      <c r="CQ9" t="e">
        <f>AND(#REF!,"AAAAAHftf14=")</f>
        <v>#REF!</v>
      </c>
      <c r="CR9" t="e">
        <f>AND(#REF!,"AAAAAHftf18=")</f>
        <v>#REF!</v>
      </c>
      <c r="CS9" t="e">
        <f>AND(#REF!,"AAAAAHftf2A=")</f>
        <v>#REF!</v>
      </c>
      <c r="CT9" t="e">
        <f>AND(#REF!,"AAAAAHftf2E=")</f>
        <v>#REF!</v>
      </c>
      <c r="CU9" t="e">
        <f>AND(#REF!,"AAAAAHftf2I=")</f>
        <v>#REF!</v>
      </c>
      <c r="CV9" t="e">
        <f>AND(#REF!,"AAAAAHftf2M=")</f>
        <v>#REF!</v>
      </c>
      <c r="CW9" t="e">
        <f>AND(#REF!,"AAAAAHftf2Q=")</f>
        <v>#REF!</v>
      </c>
      <c r="CX9" t="e">
        <f>AND(#REF!,"AAAAAHftf2U=")</f>
        <v>#REF!</v>
      </c>
      <c r="CY9" t="e">
        <f>AND(#REF!,"AAAAAHftf2Y=")</f>
        <v>#REF!</v>
      </c>
      <c r="CZ9" t="e">
        <f>AND(#REF!,"AAAAAHftf2c=")</f>
        <v>#REF!</v>
      </c>
      <c r="DA9" t="e">
        <f>AND(#REF!,"AAAAAHftf2g=")</f>
        <v>#REF!</v>
      </c>
      <c r="DB9" t="e">
        <f>AND(#REF!,"AAAAAHftf2k=")</f>
        <v>#REF!</v>
      </c>
      <c r="DC9" t="e">
        <f>AND(#REF!,"AAAAAHftf2o=")</f>
        <v>#REF!</v>
      </c>
      <c r="DD9" t="e">
        <f>AND(#REF!,"AAAAAHftf2s=")</f>
        <v>#REF!</v>
      </c>
      <c r="DE9" t="e">
        <f>AND(#REF!,"AAAAAHftf2w=")</f>
        <v>#REF!</v>
      </c>
      <c r="DF9" t="e">
        <f>AND(#REF!,"AAAAAHftf20=")</f>
        <v>#REF!</v>
      </c>
      <c r="DG9" t="e">
        <f>AND(#REF!,"AAAAAHftf24=")</f>
        <v>#REF!</v>
      </c>
      <c r="DH9" t="e">
        <f>AND(#REF!,"AAAAAHftf28=")</f>
        <v>#REF!</v>
      </c>
      <c r="DI9" t="e">
        <f>AND(#REF!,"AAAAAHftf3A=")</f>
        <v>#REF!</v>
      </c>
      <c r="DJ9" t="e">
        <f>AND(#REF!,"AAAAAHftf3E=")</f>
        <v>#REF!</v>
      </c>
      <c r="DK9" t="e">
        <f>AND(#REF!,"AAAAAHftf3I=")</f>
        <v>#REF!</v>
      </c>
      <c r="DL9" t="e">
        <f>AND(#REF!,"AAAAAHftf3M=")</f>
        <v>#REF!</v>
      </c>
      <c r="DM9" t="e">
        <f>AND(#REF!,"AAAAAHftf3Q=")</f>
        <v>#REF!</v>
      </c>
      <c r="DN9" t="e">
        <f>AND(#REF!,"AAAAAHftf3U=")</f>
        <v>#REF!</v>
      </c>
      <c r="DO9" t="e">
        <f>AND(#REF!,"AAAAAHftf3Y=")</f>
        <v>#REF!</v>
      </c>
      <c r="DP9" t="e">
        <f>AND(#REF!,"AAAAAHftf3c=")</f>
        <v>#REF!</v>
      </c>
      <c r="DQ9" t="e">
        <f>AND(#REF!,"AAAAAHftf3g=")</f>
        <v>#REF!</v>
      </c>
      <c r="DR9" t="e">
        <f>AND(#REF!,"AAAAAHftf3k=")</f>
        <v>#REF!</v>
      </c>
      <c r="DS9" t="e">
        <f>AND(#REF!,"AAAAAHftf3o=")</f>
        <v>#REF!</v>
      </c>
      <c r="DT9" t="e">
        <f>AND(#REF!,"AAAAAHftf3s=")</f>
        <v>#REF!</v>
      </c>
      <c r="DU9" t="e">
        <f>AND(#REF!,"AAAAAHftf3w=")</f>
        <v>#REF!</v>
      </c>
      <c r="DV9" t="e">
        <f>AND(#REF!,"AAAAAHftf30=")</f>
        <v>#REF!</v>
      </c>
      <c r="DW9" t="e">
        <f>AND(#REF!,"AAAAAHftf34=")</f>
        <v>#REF!</v>
      </c>
      <c r="DX9" t="e">
        <f>AND(#REF!,"AAAAAHftf38=")</f>
        <v>#REF!</v>
      </c>
      <c r="DY9" t="e">
        <f>AND(#REF!,"AAAAAHftf4A=")</f>
        <v>#REF!</v>
      </c>
      <c r="DZ9" t="e">
        <f>AND(#REF!,"AAAAAHftf4E=")</f>
        <v>#REF!</v>
      </c>
      <c r="EA9" t="e">
        <f>AND(#REF!,"AAAAAHftf4I=")</f>
        <v>#REF!</v>
      </c>
      <c r="EB9" t="e">
        <f>AND(#REF!,"AAAAAHftf4M=")</f>
        <v>#REF!</v>
      </c>
      <c r="EC9" t="e">
        <f>AND(#REF!,"AAAAAHftf4Q=")</f>
        <v>#REF!</v>
      </c>
      <c r="ED9" t="e">
        <f>AND(#REF!,"AAAAAHftf4U=")</f>
        <v>#REF!</v>
      </c>
      <c r="EE9" t="e">
        <f>AND(#REF!,"AAAAAHftf4Y=")</f>
        <v>#REF!</v>
      </c>
      <c r="EF9" t="e">
        <f>AND(#REF!,"AAAAAHftf4c=")</f>
        <v>#REF!</v>
      </c>
      <c r="EG9" t="e">
        <f>AND(#REF!,"AAAAAHftf4g=")</f>
        <v>#REF!</v>
      </c>
      <c r="EH9" t="e">
        <f>AND(#REF!,"AAAAAHftf4k=")</f>
        <v>#REF!</v>
      </c>
      <c r="EI9" t="e">
        <f>AND(#REF!,"AAAAAHftf4o=")</f>
        <v>#REF!</v>
      </c>
      <c r="EJ9" t="e">
        <f>AND(#REF!,"AAAAAHftf4s=")</f>
        <v>#REF!</v>
      </c>
      <c r="EK9" t="e">
        <f>AND(#REF!,"AAAAAHftf4w=")</f>
        <v>#REF!</v>
      </c>
      <c r="EL9" t="e">
        <f>AND(#REF!,"AAAAAHftf40=")</f>
        <v>#REF!</v>
      </c>
      <c r="EM9" t="e">
        <f>AND(#REF!,"AAAAAHftf44=")</f>
        <v>#REF!</v>
      </c>
      <c r="EN9" t="e">
        <f>AND(#REF!,"AAAAAHftf48=")</f>
        <v>#REF!</v>
      </c>
      <c r="EO9" t="e">
        <f>AND(#REF!,"AAAAAHftf5A=")</f>
        <v>#REF!</v>
      </c>
      <c r="EP9" t="e">
        <f>AND(#REF!,"AAAAAHftf5E=")</f>
        <v>#REF!</v>
      </c>
      <c r="EQ9" t="e">
        <f>AND(#REF!,"AAAAAHftf5I=")</f>
        <v>#REF!</v>
      </c>
      <c r="ER9" t="e">
        <f>AND(#REF!,"AAAAAHftf5M=")</f>
        <v>#REF!</v>
      </c>
      <c r="ES9" t="e">
        <f>AND(#REF!,"AAAAAHftf5Q=")</f>
        <v>#REF!</v>
      </c>
      <c r="ET9" t="e">
        <f>AND(#REF!,"AAAAAHftf5U=")</f>
        <v>#REF!</v>
      </c>
      <c r="EU9" t="e">
        <f>AND(#REF!,"AAAAAHftf5Y=")</f>
        <v>#REF!</v>
      </c>
      <c r="EV9" t="e">
        <f>AND(#REF!,"AAAAAHftf5c=")</f>
        <v>#REF!</v>
      </c>
      <c r="EW9" t="e">
        <f>AND(#REF!,"AAAAAHftf5g=")</f>
        <v>#REF!</v>
      </c>
      <c r="EX9" t="e">
        <f>AND(#REF!,"AAAAAHftf5k=")</f>
        <v>#REF!</v>
      </c>
      <c r="EY9" t="e">
        <f>AND(#REF!,"AAAAAHftf5o=")</f>
        <v>#REF!</v>
      </c>
      <c r="EZ9" t="e">
        <f>AND(#REF!,"AAAAAHftf5s=")</f>
        <v>#REF!</v>
      </c>
      <c r="FA9" t="e">
        <f>AND(#REF!,"AAAAAHftf5w=")</f>
        <v>#REF!</v>
      </c>
      <c r="FB9" t="e">
        <f>AND(#REF!,"AAAAAHftf50=")</f>
        <v>#REF!</v>
      </c>
      <c r="FC9" t="e">
        <f>AND(#REF!,"AAAAAHftf54=")</f>
        <v>#REF!</v>
      </c>
      <c r="FD9" t="e">
        <f>AND(#REF!,"AAAAAHftf58=")</f>
        <v>#REF!</v>
      </c>
      <c r="FE9" t="e">
        <f>AND(#REF!,"AAAAAHftf6A=")</f>
        <v>#REF!</v>
      </c>
      <c r="FF9" t="e">
        <f>AND(#REF!,"AAAAAHftf6E=")</f>
        <v>#REF!</v>
      </c>
      <c r="FG9" t="e">
        <f>AND(#REF!,"AAAAAHftf6I=")</f>
        <v>#REF!</v>
      </c>
      <c r="FH9" t="e">
        <f>AND(#REF!,"AAAAAHftf6M=")</f>
        <v>#REF!</v>
      </c>
      <c r="FI9" t="e">
        <f>AND(#REF!,"AAAAAHftf6Q=")</f>
        <v>#REF!</v>
      </c>
      <c r="FJ9" t="e">
        <f>AND(#REF!,"AAAAAHftf6U=")</f>
        <v>#REF!</v>
      </c>
      <c r="FK9" t="e">
        <f>AND(#REF!,"AAAAAHftf6Y=")</f>
        <v>#REF!</v>
      </c>
      <c r="FL9" t="e">
        <f>AND(#REF!,"AAAAAHftf6c=")</f>
        <v>#REF!</v>
      </c>
      <c r="FM9" t="e">
        <f>AND(#REF!,"AAAAAHftf6g=")</f>
        <v>#REF!</v>
      </c>
      <c r="FN9" t="e">
        <f>AND(#REF!,"AAAAAHftf6k=")</f>
        <v>#REF!</v>
      </c>
      <c r="FO9" t="e">
        <f>AND(#REF!,"AAAAAHftf6o=")</f>
        <v>#REF!</v>
      </c>
      <c r="FP9" t="e">
        <f>AND(#REF!,"AAAAAHftf6s=")</f>
        <v>#REF!</v>
      </c>
      <c r="FQ9" t="e">
        <f>AND(#REF!,"AAAAAHftf6w=")</f>
        <v>#REF!</v>
      </c>
      <c r="FR9" t="e">
        <f>AND(#REF!,"AAAAAHftf60=")</f>
        <v>#REF!</v>
      </c>
      <c r="FS9" t="e">
        <f>AND(#REF!,"AAAAAHftf64=")</f>
        <v>#REF!</v>
      </c>
      <c r="FT9" t="e">
        <f>AND(#REF!,"AAAAAHftf68=")</f>
        <v>#REF!</v>
      </c>
      <c r="FU9" t="e">
        <f>AND(#REF!,"AAAAAHftf7A=")</f>
        <v>#REF!</v>
      </c>
      <c r="FV9" t="e">
        <f>AND(#REF!,"AAAAAHftf7E=")</f>
        <v>#REF!</v>
      </c>
      <c r="FW9" t="e">
        <f>AND(#REF!,"AAAAAHftf7I=")</f>
        <v>#REF!</v>
      </c>
      <c r="FX9" t="e">
        <f>AND(#REF!,"AAAAAHftf7M=")</f>
        <v>#REF!</v>
      </c>
      <c r="FY9" t="e">
        <f>AND(#REF!,"AAAAAHftf7Q=")</f>
        <v>#REF!</v>
      </c>
      <c r="FZ9" t="e">
        <f>AND(#REF!,"AAAAAHftf7U=")</f>
        <v>#REF!</v>
      </c>
      <c r="GA9" t="e">
        <f>AND(#REF!,"AAAAAHftf7Y=")</f>
        <v>#REF!</v>
      </c>
      <c r="GB9" t="e">
        <f>AND(#REF!,"AAAAAHftf7c=")</f>
        <v>#REF!</v>
      </c>
      <c r="GC9" t="e">
        <f>AND(#REF!,"AAAAAHftf7g=")</f>
        <v>#REF!</v>
      </c>
      <c r="GD9" t="e">
        <f>AND(#REF!,"AAAAAHftf7k=")</f>
        <v>#REF!</v>
      </c>
      <c r="GE9" t="e">
        <f>AND(#REF!,"AAAAAHftf7o=")</f>
        <v>#REF!</v>
      </c>
      <c r="GF9" t="e">
        <f>AND(#REF!,"AAAAAHftf7s=")</f>
        <v>#REF!</v>
      </c>
      <c r="GG9" t="e">
        <f>AND(#REF!,"AAAAAHftf7w=")</f>
        <v>#REF!</v>
      </c>
      <c r="GH9" t="e">
        <f>AND(#REF!,"AAAAAHftf70=")</f>
        <v>#REF!</v>
      </c>
      <c r="GI9" t="e">
        <f>AND(#REF!,"AAAAAHftf74=")</f>
        <v>#REF!</v>
      </c>
      <c r="GJ9" t="e">
        <f>AND(#REF!,"AAAAAHftf78=")</f>
        <v>#REF!</v>
      </c>
      <c r="GK9" t="e">
        <f>AND(#REF!,"AAAAAHftf8A=")</f>
        <v>#REF!</v>
      </c>
      <c r="GL9" t="e">
        <f>AND(#REF!,"AAAAAHftf8E=")</f>
        <v>#REF!</v>
      </c>
      <c r="GM9" t="e">
        <f>AND(#REF!,"AAAAAHftf8I=")</f>
        <v>#REF!</v>
      </c>
      <c r="GN9" t="e">
        <f>AND(#REF!,"AAAAAHftf8M=")</f>
        <v>#REF!</v>
      </c>
      <c r="GO9" t="e">
        <f>AND(#REF!,"AAAAAHftf8Q=")</f>
        <v>#REF!</v>
      </c>
      <c r="GP9" t="e">
        <f>AND(#REF!,"AAAAAHftf8U=")</f>
        <v>#REF!</v>
      </c>
      <c r="GQ9" t="e">
        <f>AND(#REF!,"AAAAAHftf8Y=")</f>
        <v>#REF!</v>
      </c>
      <c r="GR9" t="e">
        <f>AND(#REF!,"AAAAAHftf8c=")</f>
        <v>#REF!</v>
      </c>
      <c r="GS9" t="e">
        <f>AND(#REF!,"AAAAAHftf8g=")</f>
        <v>#REF!</v>
      </c>
      <c r="GT9" t="e">
        <f>AND(#REF!,"AAAAAHftf8k=")</f>
        <v>#REF!</v>
      </c>
      <c r="GU9" t="e">
        <f>AND(SEÇMELİ!#REF!,"AAAAAHftf8o=")</f>
        <v>#REF!</v>
      </c>
      <c r="GV9" t="e">
        <f>AND(SEÇMELİ!#REF!,"AAAAAHftf8s=")</f>
        <v>#REF!</v>
      </c>
      <c r="GW9" t="e">
        <f>AND(SEÇMELİ!#REF!,"AAAAAHftf8w=")</f>
        <v>#REF!</v>
      </c>
      <c r="GX9" t="e">
        <f>AND(SEÇMELİ!#REF!,"AAAAAHftf80=")</f>
        <v>#REF!</v>
      </c>
      <c r="GY9" t="e">
        <f>AND(SEÇMELİ!#REF!,"AAAAAHftf84=")</f>
        <v>#REF!</v>
      </c>
      <c r="GZ9" t="e">
        <f>AND(SEÇMELİ!#REF!,"AAAAAHftf88=")</f>
        <v>#REF!</v>
      </c>
      <c r="HA9" t="e">
        <f>AND(SEÇMELİ!#REF!,"AAAAAHftf9A=")</f>
        <v>#REF!</v>
      </c>
      <c r="HB9" t="e">
        <f>AND(SEÇMELİ!#REF!,"AAAAAHftf9E=")</f>
        <v>#REF!</v>
      </c>
      <c r="HC9" t="e">
        <f>AND(SEÇMELİ!#REF!,"AAAAAHftf9I=")</f>
        <v>#REF!</v>
      </c>
      <c r="HD9" t="e">
        <f>AND(SEÇMELİ!#REF!,"AAAAAHftf9M=")</f>
        <v>#REF!</v>
      </c>
      <c r="HE9" t="e">
        <f>AND(SEÇMELİ!#REF!,"AAAAAHftf9Q=")</f>
        <v>#REF!</v>
      </c>
      <c r="HF9" t="e">
        <f>AND(SEÇMELİ!#REF!,"AAAAAHftf9U=")</f>
        <v>#REF!</v>
      </c>
      <c r="HG9" t="e">
        <f>AND(SEÇMELİ!#REF!,"AAAAAHftf9Y=")</f>
        <v>#REF!</v>
      </c>
      <c r="HH9" t="e">
        <f>AND(SEÇMELİ!#REF!,"AAAAAHftf9c=")</f>
        <v>#REF!</v>
      </c>
      <c r="HI9" t="e">
        <f>AND(SEÇMELİ!#REF!,"AAAAAHftf9g=")</f>
        <v>#REF!</v>
      </c>
      <c r="HJ9" t="e">
        <f>AND(SEÇMELİ!#REF!,"AAAAAHftf9k=")</f>
        <v>#REF!</v>
      </c>
      <c r="HK9" t="e">
        <f>AND(SEÇMELİ!#REF!,"AAAAAHftf9o=")</f>
        <v>#REF!</v>
      </c>
      <c r="HL9" t="e">
        <f>AND(SEÇMELİ!#REF!,"AAAAAHftf9s=")</f>
        <v>#REF!</v>
      </c>
      <c r="HM9" t="e">
        <f>AND(SEÇMELİ!#REF!,"AAAAAHftf9w=")</f>
        <v>#REF!</v>
      </c>
      <c r="HN9" t="e">
        <f>AND(SEÇMELİ!#REF!,"AAAAAHftf90=")</f>
        <v>#REF!</v>
      </c>
      <c r="HO9" t="e">
        <f>AND(SEÇMELİ!#REF!,"AAAAAHftf94=")</f>
        <v>#REF!</v>
      </c>
      <c r="HP9" t="e">
        <f>AND(SEÇMELİ!#REF!,"AAAAAHftf98=")</f>
        <v>#REF!</v>
      </c>
      <c r="HQ9" t="e">
        <f>AND(SEÇMELİ!#REF!,"AAAAAHftf+A=")</f>
        <v>#REF!</v>
      </c>
      <c r="HR9" t="e">
        <f>AND(SEÇMELİ!#REF!,"AAAAAHftf+E=")</f>
        <v>#REF!</v>
      </c>
      <c r="HS9" t="e">
        <f>AND(SEÇMELİ!#REF!,"AAAAAHftf+I=")</f>
        <v>#REF!</v>
      </c>
      <c r="HT9" t="e">
        <f>AND(SEÇMELİ!#REF!,"AAAAAHftf+M=")</f>
        <v>#REF!</v>
      </c>
      <c r="HU9" t="e">
        <f>AND(SEÇMELİ!#REF!,"AAAAAHftf+Q=")</f>
        <v>#REF!</v>
      </c>
      <c r="HV9" t="e">
        <f>AND(SEÇMELİ!#REF!,"AAAAAHftf+U=")</f>
        <v>#REF!</v>
      </c>
      <c r="HW9" t="e">
        <f>AND(SEÇMELİ!#REF!,"AAAAAHftf+Y=")</f>
        <v>#REF!</v>
      </c>
      <c r="HX9" t="e">
        <f>AND(SEÇMELİ!#REF!,"AAAAAHftf+c=")</f>
        <v>#REF!</v>
      </c>
      <c r="HY9" t="e">
        <f>AND(SEÇMELİ!#REF!,"AAAAAHftf+g=")</f>
        <v>#REF!</v>
      </c>
      <c r="HZ9" t="e">
        <f>AND(SEÇMELİ!#REF!,"AAAAAHftf+k=")</f>
        <v>#REF!</v>
      </c>
      <c r="IA9" t="e">
        <f>AND(SEÇMELİ!#REF!,"AAAAAHftf+o=")</f>
        <v>#REF!</v>
      </c>
      <c r="IB9" t="e">
        <f>AND(SEÇMELİ!#REF!,"AAAAAHftf+s=")</f>
        <v>#REF!</v>
      </c>
      <c r="IC9" t="e">
        <f>AND(SEÇMELİ!#REF!,"AAAAAHftf+w=")</f>
        <v>#REF!</v>
      </c>
      <c r="ID9" t="e">
        <f>AND(SEÇMELİ!#REF!,"AAAAAHftf+0=")</f>
        <v>#REF!</v>
      </c>
      <c r="IE9" t="e">
        <f>AND(SEÇMELİ!#REF!,"AAAAAHftf+4=")</f>
        <v>#REF!</v>
      </c>
      <c r="IF9" t="e">
        <f>AND(SEÇMELİ!#REF!,"AAAAAHftf+8=")</f>
        <v>#REF!</v>
      </c>
      <c r="IG9" t="e">
        <f>AND(SEÇMELİ!#REF!,"AAAAAHftf/A=")</f>
        <v>#REF!</v>
      </c>
      <c r="IH9" t="e">
        <f>AND(SEÇMELİ!#REF!,"AAAAAHftf/E=")</f>
        <v>#REF!</v>
      </c>
      <c r="II9" t="e">
        <f>AND(SEÇMELİ!#REF!,"AAAAAHftf/I=")</f>
        <v>#REF!</v>
      </c>
      <c r="IJ9" t="e">
        <f>AND(SEÇMELİ!#REF!,"AAAAAHftf/M=")</f>
        <v>#REF!</v>
      </c>
      <c r="IK9" t="e">
        <f>AND(SEÇMELİ!#REF!,"AAAAAHftf/Q=")</f>
        <v>#REF!</v>
      </c>
      <c r="IL9" t="e">
        <f>AND(SEÇMELİ!#REF!,"AAAAAHftf/U=")</f>
        <v>#REF!</v>
      </c>
      <c r="IM9" t="e">
        <f>AND(SEÇMELİ!#REF!,"AAAAAHftf/Y=")</f>
        <v>#REF!</v>
      </c>
      <c r="IN9" t="e">
        <f>AND(SEÇMELİ!#REF!,"AAAAAHftf/c=")</f>
        <v>#REF!</v>
      </c>
      <c r="IO9" t="e">
        <f>AND(SEÇMELİ!#REF!,"AAAAAHftf/g=")</f>
        <v>#REF!</v>
      </c>
      <c r="IP9" t="e">
        <f>AND(SEÇMELİ!#REF!,"AAAAAHftf/k=")</f>
        <v>#REF!</v>
      </c>
      <c r="IQ9" t="e">
        <f>AND(SEÇMELİ!#REF!,"AAAAAHftf/o=")</f>
        <v>#REF!</v>
      </c>
      <c r="IR9" t="e">
        <f>AND(SEÇMELİ!#REF!,"AAAAAHftf/s=")</f>
        <v>#REF!</v>
      </c>
      <c r="IS9" t="e">
        <f>AND(SEÇMELİ!#REF!,"AAAAAHftf/w=")</f>
        <v>#REF!</v>
      </c>
      <c r="IT9" t="e">
        <f>AND(SEÇMELİ!#REF!,"AAAAAHftf/0=")</f>
        <v>#REF!</v>
      </c>
      <c r="IU9" t="e">
        <f>AND(SEÇMELİ!#REF!,"AAAAAHftf/4=")</f>
        <v>#REF!</v>
      </c>
      <c r="IV9" t="e">
        <f>AND(SEÇMELİ!#REF!,"AAAAAHftf/8=")</f>
        <v>#REF!</v>
      </c>
    </row>
    <row r="10" spans="1:256">
      <c r="A10" t="e">
        <f>AND(SEÇMELİ!#REF!,"AAAAAG9ffwA=")</f>
        <v>#REF!</v>
      </c>
      <c r="B10" t="e">
        <f>AND(SEÇMELİ!#REF!,"AAAAAG9ffwE=")</f>
        <v>#REF!</v>
      </c>
      <c r="C10" t="e">
        <f>AND(SEÇMELİ!#REF!,"AAAAAG9ffwI=")</f>
        <v>#REF!</v>
      </c>
      <c r="D10" t="e">
        <f>AND(SEÇMELİ!#REF!,"AAAAAG9ffwM=")</f>
        <v>#REF!</v>
      </c>
      <c r="E10" t="e">
        <f>AND(SEÇMELİ!#REF!,"AAAAAG9ffwQ=")</f>
        <v>#REF!</v>
      </c>
      <c r="F10" t="e">
        <f>AND(SEÇMELİ!#REF!,"AAAAAG9ffwU=")</f>
        <v>#REF!</v>
      </c>
      <c r="G10" t="e">
        <f>IF(#REF!,"AAAAAG9ffwY=",0)</f>
        <v>#REF!</v>
      </c>
      <c r="H10" t="e">
        <f>IF(#REF!,"AAAAAG9ffwc=",0)</f>
        <v>#REF!</v>
      </c>
      <c r="I10" t="e">
        <f>IF("N",[0]!_xlnm.Print_Area,"AAAAAG9ffwg=")</f>
        <v>#VALUE!</v>
      </c>
    </row>
    <row r="11" spans="1:256">
      <c r="A11" t="e">
        <f>IF("N",[0]!_xlnm.Print_Area,"AAAAAH9/rwA=")</f>
        <v>#VALUE!</v>
      </c>
    </row>
    <row r="12" spans="1:256">
      <c r="A12" t="e">
        <f>IF("N",[0]!_xlnm.Print_Area,"AAAAAH1znwA=")</f>
        <v>#VALUE!</v>
      </c>
    </row>
    <row r="13" spans="1:256">
      <c r="A13" t="e">
        <f>IF("N",[0]!_xlnm.Print_Area,"AAAAAE+y9wA=")</f>
        <v>#VALUE!</v>
      </c>
    </row>
    <row r="14" spans="1:256">
      <c r="A14" t="e">
        <f>AND(#REF!,"AAAAAFf81wA=")</f>
        <v>#REF!</v>
      </c>
      <c r="B14" t="e">
        <f>AND(#REF!,"AAAAAFf81wE=")</f>
        <v>#REF!</v>
      </c>
      <c r="C14" t="e">
        <f>AND(#REF!,"AAAAAFf81wI=")</f>
        <v>#REF!</v>
      </c>
      <c r="D14" t="e">
        <f>AND(#REF!,"AAAAAFf81wM=")</f>
        <v>#REF!</v>
      </c>
      <c r="E14" t="e">
        <f>AND(#REF!,"AAAAAFf81wQ=")</f>
        <v>#REF!</v>
      </c>
      <c r="F14" t="e">
        <f>AND(#REF!,"AAAAAFf81wU=")</f>
        <v>#REF!</v>
      </c>
      <c r="G14" t="e">
        <f>AND(#REF!,"AAAAAFf81wY=")</f>
        <v>#REF!</v>
      </c>
      <c r="H14" t="e">
        <f>AND(#REF!,"AAAAAFf81wc=")</f>
        <v>#REF!</v>
      </c>
      <c r="I14" t="e">
        <f>AND(#REF!,"AAAAAFf81wg=")</f>
        <v>#REF!</v>
      </c>
      <c r="J14" t="e">
        <f>AND(#REF!,"AAAAAFf81wk=")</f>
        <v>#REF!</v>
      </c>
      <c r="K14" t="e">
        <f>AND(#REF!,"AAAAAFf81wo=")</f>
        <v>#REF!</v>
      </c>
      <c r="L14" t="e">
        <f>AND(#REF!,"AAAAAFf81ws=")</f>
        <v>#REF!</v>
      </c>
      <c r="M14" t="e">
        <f>AND(#REF!,"AAAAAFf81ww=")</f>
        <v>#REF!</v>
      </c>
      <c r="N14" t="e">
        <f>AND(#REF!,"AAAAAFf81w0=")</f>
        <v>#REF!</v>
      </c>
      <c r="O14" t="e">
        <f>AND(#REF!,"AAAAAFf81w4=")</f>
        <v>#REF!</v>
      </c>
      <c r="P14" t="e">
        <f>AND(#REF!,"AAAAAFf81w8=")</f>
        <v>#REF!</v>
      </c>
      <c r="Q14" t="e">
        <f>AND(#REF!,"AAAAAFf81xA=")</f>
        <v>#REF!</v>
      </c>
      <c r="R14" t="e">
        <f>AND(#REF!,"AAAAAFf81xE=")</f>
        <v>#REF!</v>
      </c>
      <c r="S14" t="e">
        <f>AND(#REF!,"AAAAAFf81xI=")</f>
        <v>#REF!</v>
      </c>
      <c r="T14" t="e">
        <f>AND(#REF!,"AAAAAFf81xM=")</f>
        <v>#REF!</v>
      </c>
      <c r="U14" t="e">
        <f>AND(#REF!,"AAAAAFf81xQ=")</f>
        <v>#REF!</v>
      </c>
      <c r="V14" t="e">
        <f>AND(#REF!,"AAAAAFf81xU=")</f>
        <v>#REF!</v>
      </c>
      <c r="W14" t="e">
        <f>AND(#REF!,"AAAAAFf81xY=")</f>
        <v>#REF!</v>
      </c>
      <c r="X14" t="e">
        <f>AND(#REF!,"AAAAAFf81xc=")</f>
        <v>#REF!</v>
      </c>
      <c r="Y14" t="e">
        <f>AND(#REF!,"AAAAAFf81xg=")</f>
        <v>#REF!</v>
      </c>
      <c r="Z14" t="e">
        <f>AND(#REF!,"AAAAAFf81xk=")</f>
        <v>#REF!</v>
      </c>
      <c r="AA14" t="e">
        <f>AND(#REF!,"AAAAAFf81xo=")</f>
        <v>#REF!</v>
      </c>
      <c r="AB14" t="e">
        <f>AND(#REF!,"AAAAAFf81xs=")</f>
        <v>#REF!</v>
      </c>
      <c r="AC14" t="e">
        <f>AND(#REF!,"AAAAAFf81xw=")</f>
        <v>#REF!</v>
      </c>
      <c r="AD14" t="e">
        <f>AND(#REF!,"AAAAAFf81x0=")</f>
        <v>#REF!</v>
      </c>
      <c r="AE14" t="e">
        <f>AND(#REF!,"AAAAAFf81x4=")</f>
        <v>#REF!</v>
      </c>
      <c r="AF14" t="e">
        <f>AND(#REF!,"AAAAAFf81x8=")</f>
        <v>#REF!</v>
      </c>
      <c r="AG14" t="e">
        <f>AND(#REF!,"AAAAAFf81yA=")</f>
        <v>#REF!</v>
      </c>
      <c r="AH14" t="e">
        <f>AND(#REF!,"AAAAAFf81yE=")</f>
        <v>#REF!</v>
      </c>
      <c r="AI14" t="e">
        <f>AND(#REF!,"AAAAAFf81yI=")</f>
        <v>#REF!</v>
      </c>
      <c r="AJ14" t="e">
        <f>AND(#REF!,"AAAAAFf81yM=")</f>
        <v>#REF!</v>
      </c>
      <c r="AK14" t="e">
        <f>AND(#REF!,"AAAAAFf81yQ=")</f>
        <v>#REF!</v>
      </c>
      <c r="AL14" t="e">
        <f>AND(#REF!,"AAAAAFf81yU=")</f>
        <v>#REF!</v>
      </c>
      <c r="AM14" t="e">
        <f>AND(#REF!,"AAAAAFf81yY=")</f>
        <v>#REF!</v>
      </c>
      <c r="AN14" t="e">
        <f>AND(#REF!,"AAAAAFf81yc=")</f>
        <v>#REF!</v>
      </c>
      <c r="AO14" t="e">
        <f>AND(#REF!,"AAAAAFf81yg=")</f>
        <v>#REF!</v>
      </c>
      <c r="AP14" t="e">
        <f>AND(#REF!,"AAAAAFf81yk=")</f>
        <v>#REF!</v>
      </c>
      <c r="AQ14" t="e">
        <f>AND(#REF!,"AAAAAFf81yo=")</f>
        <v>#REF!</v>
      </c>
      <c r="AR14" t="e">
        <f>AND(#REF!,"AAAAAFf81ys=")</f>
        <v>#REF!</v>
      </c>
      <c r="AS14" t="e">
        <f>AND(#REF!,"AAAAAFf81yw=")</f>
        <v>#REF!</v>
      </c>
      <c r="AT14" t="e">
        <f>AND(#REF!,"AAAAAFf81y0=")</f>
        <v>#REF!</v>
      </c>
      <c r="AU14" t="e">
        <f>AND(#REF!,"AAAAAFf81y4=")</f>
        <v>#REF!</v>
      </c>
      <c r="AV14" t="e">
        <f>AND(#REF!,"AAAAAFf81y8=")</f>
        <v>#REF!</v>
      </c>
      <c r="AW14" t="e">
        <f>AND(#REF!,"AAAAAFf81zA=")</f>
        <v>#REF!</v>
      </c>
      <c r="AX14" t="e">
        <f>AND(#REF!,"AAAAAFf81zE=")</f>
        <v>#REF!</v>
      </c>
      <c r="AY14" t="e">
        <f>AND(#REF!,"AAAAAFf81zI=")</f>
        <v>#REF!</v>
      </c>
      <c r="AZ14" t="e">
        <f>AND(#REF!,"AAAAAFf81zM=")</f>
        <v>#REF!</v>
      </c>
      <c r="BA14" t="e">
        <f>AND(#REF!,"AAAAAFf81zQ=")</f>
        <v>#REF!</v>
      </c>
      <c r="BB14" t="e">
        <f>AND(#REF!,"AAAAAFf81zU=")</f>
        <v>#REF!</v>
      </c>
      <c r="BC14" t="e">
        <f>AND(#REF!,"AAAAAFf81zY=")</f>
        <v>#REF!</v>
      </c>
      <c r="BD14" t="e">
        <f>AND(#REF!,"AAAAAFf81zc=")</f>
        <v>#REF!</v>
      </c>
      <c r="BE14" t="e">
        <f>AND(#REF!,"AAAAAFf81zg=")</f>
        <v>#REF!</v>
      </c>
      <c r="BF14" t="e">
        <f>AND(#REF!,"AAAAAFf81zk=")</f>
        <v>#REF!</v>
      </c>
      <c r="BG14" t="e">
        <f>AND(#REF!,"AAAAAFf81zo=")</f>
        <v>#REF!</v>
      </c>
      <c r="BH14" t="e">
        <f>AND(#REF!,"AAAAAFf81zs=")</f>
        <v>#REF!</v>
      </c>
      <c r="BI14" t="e">
        <f>AND(#REF!,"AAAAAFf81zw=")</f>
        <v>#REF!</v>
      </c>
      <c r="BJ14" t="e">
        <f>AND(#REF!,"AAAAAFf81z0=")</f>
        <v>#REF!</v>
      </c>
      <c r="BK14" t="e">
        <f>AND(#REF!,"AAAAAFf81z4=")</f>
        <v>#REF!</v>
      </c>
      <c r="BL14" t="e">
        <f>AND(#REF!,"AAAAAFf81z8=")</f>
        <v>#REF!</v>
      </c>
      <c r="BM14" t="e">
        <f>AND(#REF!,"AAAAAFf810A=")</f>
        <v>#REF!</v>
      </c>
      <c r="BN14" t="e">
        <f>AND(#REF!,"AAAAAFf810E=")</f>
        <v>#REF!</v>
      </c>
      <c r="BO14" t="e">
        <f>AND(#REF!,"AAAAAFf810I=")</f>
        <v>#REF!</v>
      </c>
      <c r="BP14" t="e">
        <f>AND(#REF!,"AAAAAFf810M=")</f>
        <v>#REF!</v>
      </c>
      <c r="BQ14" t="e">
        <f>AND(#REF!,"AAAAAFf810Q=")</f>
        <v>#REF!</v>
      </c>
      <c r="BR14" t="e">
        <f>AND(#REF!,"AAAAAFf810U=")</f>
        <v>#REF!</v>
      </c>
      <c r="BS14" t="e">
        <f>AND(#REF!,"AAAAAFf810Y=")</f>
        <v>#REF!</v>
      </c>
      <c r="BT14" t="e">
        <f>AND(#REF!,"AAAAAFf810c=")</f>
        <v>#REF!</v>
      </c>
      <c r="BU14" t="e">
        <f>AND(#REF!,"AAAAAFf810g=")</f>
        <v>#REF!</v>
      </c>
      <c r="BV14" t="e">
        <f>AND(#REF!,"AAAAAFf810k=")</f>
        <v>#REF!</v>
      </c>
      <c r="BW14" t="e">
        <f>AND(#REF!,"AAAAAFf810o=")</f>
        <v>#REF!</v>
      </c>
      <c r="BX14" t="e">
        <f>AND(#REF!,"AAAAAFf810s=")</f>
        <v>#REF!</v>
      </c>
      <c r="BY14" t="e">
        <f>AND(#REF!,"AAAAAFf810w=")</f>
        <v>#REF!</v>
      </c>
      <c r="BZ14" t="e">
        <f>AND(#REF!,"AAAAAFf8100=")</f>
        <v>#REF!</v>
      </c>
      <c r="CA14" t="e">
        <f>AND(#REF!,"AAAAAFf8104=")</f>
        <v>#REF!</v>
      </c>
      <c r="CB14" t="e">
        <f>AND(#REF!,"AAAAAFf8108=")</f>
        <v>#REF!</v>
      </c>
      <c r="CC14" t="e">
        <f>AND(#REF!,"AAAAAFf811A=")</f>
        <v>#REF!</v>
      </c>
      <c r="CD14" t="e">
        <f>AND(#REF!,"AAAAAFf811E=")</f>
        <v>#REF!</v>
      </c>
      <c r="CE14" t="e">
        <f>AND(#REF!,"AAAAAFf811I=")</f>
        <v>#REF!</v>
      </c>
      <c r="CF14" t="e">
        <f>AND(#REF!,"AAAAAFf811M=")</f>
        <v>#REF!</v>
      </c>
      <c r="CG14" t="e">
        <f>AND(#REF!,"AAAAAFf811Q=")</f>
        <v>#REF!</v>
      </c>
      <c r="CH14" t="e">
        <f>AND(#REF!,"AAAAAFf811U=")</f>
        <v>#REF!</v>
      </c>
      <c r="CI14" t="e">
        <f>AND(#REF!,"AAAAAFf811Y=")</f>
        <v>#REF!</v>
      </c>
      <c r="CJ14" t="e">
        <f>AND(#REF!,"AAAAAFf811c=")</f>
        <v>#REF!</v>
      </c>
      <c r="CK14" t="e">
        <f>AND(#REF!,"AAAAAFf811g=")</f>
        <v>#REF!</v>
      </c>
      <c r="CL14" t="e">
        <f>AND(#REF!,"AAAAAFf811k=")</f>
        <v>#REF!</v>
      </c>
      <c r="CM14" t="e">
        <f>AND(#REF!,"AAAAAFf811o=")</f>
        <v>#REF!</v>
      </c>
      <c r="CN14" t="e">
        <f>AND(#REF!,"AAAAAFf811s=")</f>
        <v>#REF!</v>
      </c>
      <c r="CO14" t="e">
        <f>AND(#REF!,"AAAAAFf811w=")</f>
        <v>#REF!</v>
      </c>
      <c r="CP14" t="e">
        <f>AND(#REF!,"AAAAAFf8110=")</f>
        <v>#REF!</v>
      </c>
      <c r="CQ14" t="e">
        <f>AND(#REF!,"AAAAAFf8114=")</f>
        <v>#REF!</v>
      </c>
      <c r="CR14" t="e">
        <f>AND(#REF!,"AAAAAFf8118=")</f>
        <v>#REF!</v>
      </c>
      <c r="CS14" t="e">
        <f>AND(#REF!,"AAAAAFf812A=")</f>
        <v>#REF!</v>
      </c>
      <c r="CT14" t="e">
        <f>AND(#REF!,"AAAAAFf812E=")</f>
        <v>#REF!</v>
      </c>
      <c r="CU14" t="e">
        <f>AND(#REF!,"AAAAAFf812I=")</f>
        <v>#REF!</v>
      </c>
      <c r="CV14" t="e">
        <f>AND(#REF!,"AAAAAFf812M=")</f>
        <v>#REF!</v>
      </c>
      <c r="CW14" t="e">
        <f>AND(#REF!,"AAAAAFf812Q=")</f>
        <v>#REF!</v>
      </c>
      <c r="CX14" t="e">
        <f>AND(#REF!,"AAAAAFf812U=")</f>
        <v>#REF!</v>
      </c>
      <c r="CY14" t="e">
        <f>AND(#REF!,"AAAAAFf812Y=")</f>
        <v>#REF!</v>
      </c>
      <c r="CZ14" t="e">
        <f>AND(#REF!,"AAAAAFf812c=")</f>
        <v>#REF!</v>
      </c>
      <c r="DA14" t="e">
        <f>AND(#REF!,"AAAAAFf812g=")</f>
        <v>#REF!</v>
      </c>
      <c r="DB14" t="e">
        <f>AND(#REF!,"AAAAAFf812k=")</f>
        <v>#REF!</v>
      </c>
      <c r="DC14" t="e">
        <f>AND(#REF!,"AAAAAFf812o=")</f>
        <v>#REF!</v>
      </c>
      <c r="DD14" t="e">
        <f>AND(#REF!,"AAAAAFf812s=")</f>
        <v>#REF!</v>
      </c>
      <c r="DE14" t="e">
        <f>AND(#REF!,"AAAAAFf812w=")</f>
        <v>#REF!</v>
      </c>
      <c r="DF14" t="e">
        <f>AND(#REF!,"AAAAAFf8120=")</f>
        <v>#REF!</v>
      </c>
      <c r="DG14" t="e">
        <f>AND(#REF!,"AAAAAFf8124=")</f>
        <v>#REF!</v>
      </c>
      <c r="DH14" t="e">
        <f>AND(#REF!,"AAAAAFf8128=")</f>
        <v>#REF!</v>
      </c>
      <c r="DI14" t="e">
        <f>AND(#REF!,"AAAAAFf813A=")</f>
        <v>#REF!</v>
      </c>
      <c r="DJ14" t="e">
        <f>AND(#REF!,"AAAAAFf813E=")</f>
        <v>#REF!</v>
      </c>
      <c r="DK14" t="e">
        <f>AND(#REF!,"AAAAAFf813I=")</f>
        <v>#REF!</v>
      </c>
      <c r="DL14" t="e">
        <f>AND(#REF!,"AAAAAFf813M=")</f>
        <v>#REF!</v>
      </c>
      <c r="DM14" t="e">
        <f>AND(#REF!,"AAAAAFf813Q=")</f>
        <v>#REF!</v>
      </c>
      <c r="DN14" t="e">
        <f>AND(#REF!,"AAAAAFf813U=")</f>
        <v>#REF!</v>
      </c>
      <c r="DO14" t="e">
        <f>AND(#REF!,"AAAAAFf813Y=")</f>
        <v>#REF!</v>
      </c>
      <c r="DP14" t="e">
        <f>AND(#REF!,"AAAAAFf813c=")</f>
        <v>#REF!</v>
      </c>
      <c r="DQ14" t="e">
        <f>AND(#REF!,"AAAAAFf813g=")</f>
        <v>#REF!</v>
      </c>
      <c r="DR14" t="e">
        <f>AND(#REF!,"AAAAAFf813k=")</f>
        <v>#REF!</v>
      </c>
      <c r="DS14" t="e">
        <f>AND(#REF!,"AAAAAFf813o=")</f>
        <v>#REF!</v>
      </c>
      <c r="DT14" t="e">
        <f>AND(#REF!,"AAAAAFf813s=")</f>
        <v>#REF!</v>
      </c>
      <c r="DU14" t="e">
        <f>AND(#REF!,"AAAAAFf813w=")</f>
        <v>#REF!</v>
      </c>
      <c r="DV14" t="e">
        <f>AND(#REF!,"AAAAAFf8130=")</f>
        <v>#REF!</v>
      </c>
      <c r="DW14" t="e">
        <f>AND(#REF!,"AAAAAFf8134=")</f>
        <v>#REF!</v>
      </c>
      <c r="DX14" t="e">
        <f>AND(#REF!,"AAAAAFf8138=")</f>
        <v>#REF!</v>
      </c>
      <c r="DY14" t="e">
        <f>AND(#REF!,"AAAAAFf814A=")</f>
        <v>#REF!</v>
      </c>
      <c r="DZ14" t="e">
        <f>AND(#REF!,"AAAAAFf814E=")</f>
        <v>#REF!</v>
      </c>
      <c r="EA14" t="e">
        <f>AND(#REF!,"AAAAAFf814I=")</f>
        <v>#REF!</v>
      </c>
      <c r="EB14" t="e">
        <f>AND(#REF!,"AAAAAFf814M=")</f>
        <v>#REF!</v>
      </c>
      <c r="EC14" t="e">
        <f>AND(#REF!,"AAAAAFf814Q=")</f>
        <v>#REF!</v>
      </c>
      <c r="ED14" t="e">
        <f>AND(#REF!,"AAAAAFf814U=")</f>
        <v>#REF!</v>
      </c>
      <c r="EE14" t="e">
        <f>AND(#REF!,"AAAAAFf814Y=")</f>
        <v>#REF!</v>
      </c>
      <c r="EF14" t="e">
        <f>AND(#REF!,"AAAAAFf814c=")</f>
        <v>#REF!</v>
      </c>
      <c r="EG14" t="e">
        <f>AND(#REF!,"AAAAAFf814g=")</f>
        <v>#REF!</v>
      </c>
      <c r="EH14" t="e">
        <f>AND(#REF!,"AAAAAFf814k=")</f>
        <v>#REF!</v>
      </c>
      <c r="EI14" t="e">
        <f>AND(#REF!,"AAAAAFf814o=")</f>
        <v>#REF!</v>
      </c>
      <c r="EJ14" t="e">
        <f>AND(#REF!,"AAAAAFf814s=")</f>
        <v>#REF!</v>
      </c>
      <c r="EK14" t="e">
        <f>AND(#REF!,"AAAAAFf814w=")</f>
        <v>#REF!</v>
      </c>
      <c r="EL14" t="e">
        <f>AND(#REF!,"AAAAAFf8140=")</f>
        <v>#REF!</v>
      </c>
      <c r="EM14" t="e">
        <f>AND(#REF!,"AAAAAFf8144=")</f>
        <v>#REF!</v>
      </c>
      <c r="EN14" t="e">
        <f>AND(#REF!,"AAAAAFf8148=")</f>
        <v>#REF!</v>
      </c>
      <c r="EO14" t="e">
        <f>AND(#REF!,"AAAAAFf815A=")</f>
        <v>#REF!</v>
      </c>
      <c r="EP14" t="e">
        <f>AND(#REF!,"AAAAAFf815E=")</f>
        <v>#REF!</v>
      </c>
      <c r="EQ14" t="e">
        <f>AND(#REF!,"AAAAAFf815I=")</f>
        <v>#REF!</v>
      </c>
      <c r="ER14" t="e">
        <f>AND(#REF!,"AAAAAFf815M=")</f>
        <v>#REF!</v>
      </c>
      <c r="ES14" t="e">
        <f>AND(#REF!,"AAAAAFf815Q=")</f>
        <v>#REF!</v>
      </c>
      <c r="ET14" t="e">
        <f>AND(#REF!,"AAAAAFf815U=")</f>
        <v>#REF!</v>
      </c>
      <c r="EU14" t="e">
        <f>AND(#REF!,"AAAAAFf815Y=")</f>
        <v>#REF!</v>
      </c>
      <c r="EV14" t="e">
        <f>AND(#REF!,"AAAAAFf815c=")</f>
        <v>#REF!</v>
      </c>
      <c r="EW14" t="e">
        <f>AND(#REF!,"AAAAAFf815g=")</f>
        <v>#REF!</v>
      </c>
      <c r="EX14" t="e">
        <f>AND(#REF!,"AAAAAFf815k=")</f>
        <v>#REF!</v>
      </c>
      <c r="EY14" t="e">
        <f>AND(#REF!,"AAAAAFf815o=")</f>
        <v>#REF!</v>
      </c>
      <c r="EZ14" t="e">
        <f>AND(#REF!,"AAAAAFf815s=")</f>
        <v>#REF!</v>
      </c>
      <c r="FA14" t="e">
        <f>AND(#REF!,"AAAAAFf815w=")</f>
        <v>#REF!</v>
      </c>
      <c r="FB14" t="e">
        <f>AND(#REF!,"AAAAAFf8150=")</f>
        <v>#REF!</v>
      </c>
      <c r="FC14" t="e">
        <f>AND(#REF!,"AAAAAFf8154=")</f>
        <v>#REF!</v>
      </c>
      <c r="FD14" t="e">
        <f>AND(#REF!,"AAAAAFf8158=")</f>
        <v>#REF!</v>
      </c>
      <c r="FE14" t="e">
        <f>AND(#REF!,"AAAAAFf816A=")</f>
        <v>#REF!</v>
      </c>
      <c r="FF14" t="e">
        <f>AND(#REF!,"AAAAAFf816E=")</f>
        <v>#REF!</v>
      </c>
      <c r="FG14" t="e">
        <f>AND(#REF!,"AAAAAFf816I=")</f>
        <v>#REF!</v>
      </c>
      <c r="FH14" t="e">
        <f>AND(#REF!,"AAAAAFf816M=")</f>
        <v>#REF!</v>
      </c>
      <c r="FI14" t="e">
        <f>AND(#REF!,"AAAAAFf816Q=")</f>
        <v>#REF!</v>
      </c>
      <c r="FJ14" t="e">
        <f>AND(#REF!,"AAAAAFf816U=")</f>
        <v>#REF!</v>
      </c>
      <c r="FK14" t="e">
        <f>AND(#REF!,"AAAAAFf816Y=")</f>
        <v>#REF!</v>
      </c>
      <c r="FL14" t="e">
        <f>AND(#REF!,"AAAAAFf816c=")</f>
        <v>#REF!</v>
      </c>
      <c r="FM14" t="e">
        <f>AND(#REF!,"AAAAAFf816g=")</f>
        <v>#REF!</v>
      </c>
      <c r="FN14" t="e">
        <f>AND(#REF!,"AAAAAFf816k=")</f>
        <v>#REF!</v>
      </c>
      <c r="FO14" t="e">
        <f>AND(#REF!,"AAAAAFf816o=")</f>
        <v>#REF!</v>
      </c>
      <c r="FP14" t="e">
        <f>AND(#REF!,"AAAAAFf816s=")</f>
        <v>#REF!</v>
      </c>
      <c r="FQ14" t="e">
        <f>AND(#REF!,"AAAAAFf816w=")</f>
        <v>#REF!</v>
      </c>
      <c r="FR14" t="e">
        <f>AND(#REF!,"AAAAAFf8160=")</f>
        <v>#REF!</v>
      </c>
      <c r="FS14" t="e">
        <f>AND(#REF!,"AAAAAFf8164=")</f>
        <v>#REF!</v>
      </c>
      <c r="FT14" t="e">
        <f>AND(#REF!,"AAAAAFf8168=")</f>
        <v>#REF!</v>
      </c>
      <c r="FU14" t="e">
        <f>IF(#REF!,"AAAAAFf817A=",0)</f>
        <v>#REF!</v>
      </c>
      <c r="FV14" t="e">
        <f>AND(#REF!,"AAAAAFf817E=")</f>
        <v>#REF!</v>
      </c>
      <c r="FW14" t="e">
        <f>AND(#REF!,"AAAAAFf817I=")</f>
        <v>#REF!</v>
      </c>
      <c r="FX14" t="e">
        <f>AND(#REF!,"AAAAAFf817M=")</f>
        <v>#REF!</v>
      </c>
      <c r="FY14" t="e">
        <f>AND(#REF!,"AAAAAFf817Q=")</f>
        <v>#REF!</v>
      </c>
      <c r="FZ14" t="e">
        <f>AND(#REF!,"AAAAAFf817U=")</f>
        <v>#REF!</v>
      </c>
      <c r="GA14" t="e">
        <f>AND(#REF!,"AAAAAFf817Y=")</f>
        <v>#REF!</v>
      </c>
      <c r="GB14" t="e">
        <f>AND(#REF!,"AAAAAFf817c=")</f>
        <v>#REF!</v>
      </c>
      <c r="GC14" t="e">
        <f>AND(#REF!,"AAAAAFf817g=")</f>
        <v>#REF!</v>
      </c>
      <c r="GD14" t="e">
        <f>AND(#REF!,"AAAAAFf817k=")</f>
        <v>#REF!</v>
      </c>
      <c r="GE14" t="e">
        <f>AND(#REF!,"AAAAAFf817o=")</f>
        <v>#REF!</v>
      </c>
      <c r="GF14" t="e">
        <f>AND(#REF!,"AAAAAFf817s=")</f>
        <v>#REF!</v>
      </c>
      <c r="GG14" t="e">
        <f>AND(#REF!,"AAAAAFf817w=")</f>
        <v>#REF!</v>
      </c>
      <c r="GH14" t="e">
        <f>AND(#REF!,"AAAAAFf8170=")</f>
        <v>#REF!</v>
      </c>
      <c r="GI14" t="e">
        <f>AND(#REF!,"AAAAAFf8174=")</f>
        <v>#REF!</v>
      </c>
      <c r="GJ14" t="e">
        <f>AND(#REF!,"AAAAAFf8178=")</f>
        <v>#REF!</v>
      </c>
      <c r="GK14" t="e">
        <f>AND(#REF!,"AAAAAFf818A=")</f>
        <v>#REF!</v>
      </c>
      <c r="GL14" t="e">
        <f>AND(#REF!,"AAAAAFf818E=")</f>
        <v>#REF!</v>
      </c>
      <c r="GM14" t="e">
        <f>IF(#REF!,"AAAAAFf818I=",0)</f>
        <v>#REF!</v>
      </c>
      <c r="GN14" t="e">
        <f>AND(#REF!,"AAAAAFf818M=")</f>
        <v>#REF!</v>
      </c>
      <c r="GO14" t="e">
        <f>AND(#REF!,"AAAAAFf818Q=")</f>
        <v>#REF!</v>
      </c>
      <c r="GP14" t="e">
        <f>AND(#REF!,"AAAAAFf818U=")</f>
        <v>#REF!</v>
      </c>
      <c r="GQ14" t="e">
        <f>AND(#REF!,"AAAAAFf818Y=")</f>
        <v>#REF!</v>
      </c>
      <c r="GR14" t="e">
        <f>AND(#REF!,"AAAAAFf818c=")</f>
        <v>#REF!</v>
      </c>
      <c r="GS14" t="e">
        <f>AND(#REF!,"AAAAAFf818g=")</f>
        <v>#REF!</v>
      </c>
      <c r="GT14" t="e">
        <f>AND(#REF!,"AAAAAFf818k=")</f>
        <v>#REF!</v>
      </c>
      <c r="GU14" t="e">
        <f>AND(#REF!,"AAAAAFf818o=")</f>
        <v>#REF!</v>
      </c>
      <c r="GV14" t="e">
        <f>AND(#REF!,"AAAAAFf818s=")</f>
        <v>#REF!</v>
      </c>
      <c r="GW14" t="e">
        <f>AND(#REF!,"AAAAAFf818w=")</f>
        <v>#REF!</v>
      </c>
      <c r="GX14" t="e">
        <f>AND(#REF!,"AAAAAFf8180=")</f>
        <v>#REF!</v>
      </c>
      <c r="GY14" t="e">
        <f>AND(#REF!,"AAAAAFf8184=")</f>
        <v>#REF!</v>
      </c>
      <c r="GZ14" t="e">
        <f>AND(#REF!,"AAAAAFf8188=")</f>
        <v>#REF!</v>
      </c>
      <c r="HA14" t="e">
        <f>AND(#REF!,"AAAAAFf819A=")</f>
        <v>#REF!</v>
      </c>
      <c r="HB14" t="e">
        <f>AND(#REF!,"AAAAAFf819E=")</f>
        <v>#REF!</v>
      </c>
      <c r="HC14" t="e">
        <f>AND(#REF!,"AAAAAFf819I=")</f>
        <v>#REF!</v>
      </c>
      <c r="HD14" t="e">
        <f>AND(#REF!,"AAAAAFf819M=")</f>
        <v>#REF!</v>
      </c>
      <c r="HE14" t="e">
        <f>AND(#REF!,"AAAAAFf819Q=")</f>
        <v>#REF!</v>
      </c>
      <c r="HF14" t="e">
        <f>AND(#REF!,"AAAAAFf819U=")</f>
        <v>#REF!</v>
      </c>
      <c r="HG14" t="e">
        <f>AND(#REF!,"AAAAAFf819Y=")</f>
        <v>#REF!</v>
      </c>
      <c r="HH14" t="e">
        <f>AND(#REF!,"AAAAAFf819c=")</f>
        <v>#REF!</v>
      </c>
      <c r="HI14" t="e">
        <f>AND(#REF!,"AAAAAFf819g=")</f>
        <v>#REF!</v>
      </c>
      <c r="HJ14" t="e">
        <f>AND(#REF!,"AAAAAFf819k=")</f>
        <v>#REF!</v>
      </c>
      <c r="HK14" t="e">
        <f>IF(#REF!,"AAAAAFf819o=",0)</f>
        <v>#REF!</v>
      </c>
      <c r="HL14" t="e">
        <f>AND(#REF!,"AAAAAFf819s=")</f>
        <v>#REF!</v>
      </c>
      <c r="HM14" t="e">
        <f>AND(#REF!,"AAAAAFf819w=")</f>
        <v>#REF!</v>
      </c>
      <c r="HN14" t="e">
        <f>AND(#REF!,"AAAAAFf8190=")</f>
        <v>#REF!</v>
      </c>
      <c r="HO14" t="e">
        <f>AND(#REF!,"AAAAAFf8194=")</f>
        <v>#REF!</v>
      </c>
      <c r="HP14" t="e">
        <f>AND(#REF!,"AAAAAFf8198=")</f>
        <v>#REF!</v>
      </c>
      <c r="HQ14" t="e">
        <f>AND(#REF!,"AAAAAFf81+A=")</f>
        <v>#REF!</v>
      </c>
      <c r="HR14" t="e">
        <f>AND(#REF!,"AAAAAFf81+E=")</f>
        <v>#REF!</v>
      </c>
      <c r="HS14" t="e">
        <f>AND(#REF!,"AAAAAFf81+I=")</f>
        <v>#REF!</v>
      </c>
      <c r="HT14" t="e">
        <f>AND(#REF!,"AAAAAFf81+M=")</f>
        <v>#REF!</v>
      </c>
      <c r="HU14" t="e">
        <f>AND(#REF!,"AAAAAFf81+Q=")</f>
        <v>#REF!</v>
      </c>
      <c r="HV14" t="e">
        <f>AND(#REF!,"AAAAAFf81+U=")</f>
        <v>#REF!</v>
      </c>
      <c r="HW14" t="e">
        <f>AND(#REF!,"AAAAAFf81+Y=")</f>
        <v>#REF!</v>
      </c>
      <c r="HX14" t="e">
        <f>AND(#REF!,"AAAAAFf81+c=")</f>
        <v>#REF!</v>
      </c>
      <c r="HY14" t="e">
        <f>AND(#REF!,"AAAAAFf81+g=")</f>
        <v>#REF!</v>
      </c>
      <c r="HZ14" t="e">
        <f>AND(#REF!,"AAAAAFf81+k=")</f>
        <v>#REF!</v>
      </c>
      <c r="IA14" t="e">
        <f>AND(#REF!,"AAAAAFf81+o=")</f>
        <v>#REF!</v>
      </c>
      <c r="IB14" t="e">
        <f>AND(#REF!,"AAAAAFf81+s=")</f>
        <v>#REF!</v>
      </c>
      <c r="IC14" t="e">
        <f>AND(#REF!,"AAAAAFf81+w=")</f>
        <v>#REF!</v>
      </c>
      <c r="ID14" t="e">
        <f>AND(#REF!,"AAAAAFf81+0=")</f>
        <v>#REF!</v>
      </c>
      <c r="IE14" t="e">
        <f>AND(#REF!,"AAAAAFf81+4=")</f>
        <v>#REF!</v>
      </c>
      <c r="IF14" t="e">
        <f>AND(#REF!,"AAAAAFf81+8=")</f>
        <v>#REF!</v>
      </c>
      <c r="IG14" t="e">
        <f>AND(#REF!,"AAAAAFf81/A=")</f>
        <v>#REF!</v>
      </c>
      <c r="IH14" t="e">
        <f>AND(#REF!,"AAAAAFf81/E=")</f>
        <v>#REF!</v>
      </c>
      <c r="II14" t="e">
        <f>IF(#REF!,"AAAAAFf81/I=",0)</f>
        <v>#REF!</v>
      </c>
      <c r="IJ14" t="e">
        <f>AND(#REF!,"AAAAAFf81/M=")</f>
        <v>#REF!</v>
      </c>
      <c r="IK14" t="e">
        <f>AND(#REF!,"AAAAAFf81/Q=")</f>
        <v>#REF!</v>
      </c>
      <c r="IL14" t="e">
        <f>AND(#REF!,"AAAAAFf81/U=")</f>
        <v>#REF!</v>
      </c>
      <c r="IM14" t="e">
        <f>AND(#REF!,"AAAAAFf81/Y=")</f>
        <v>#REF!</v>
      </c>
      <c r="IN14" t="e">
        <f>AND(#REF!,"AAAAAFf81/c=")</f>
        <v>#REF!</v>
      </c>
      <c r="IO14" t="e">
        <f>AND(#REF!,"AAAAAFf81/g=")</f>
        <v>#REF!</v>
      </c>
      <c r="IP14" t="e">
        <f>AND(#REF!,"AAAAAFf81/k=")</f>
        <v>#REF!</v>
      </c>
      <c r="IQ14" t="e">
        <f>AND(#REF!,"AAAAAFf81/o=")</f>
        <v>#REF!</v>
      </c>
      <c r="IR14" t="e">
        <f>AND(#REF!,"AAAAAFf81/s=")</f>
        <v>#REF!</v>
      </c>
      <c r="IS14" t="e">
        <f>AND(#REF!,"AAAAAFf81/w=")</f>
        <v>#REF!</v>
      </c>
      <c r="IT14" t="e">
        <f>AND(#REF!,"AAAAAFf81/0=")</f>
        <v>#REF!</v>
      </c>
      <c r="IU14" t="e">
        <f>AND(#REF!,"AAAAAFf81/4=")</f>
        <v>#REF!</v>
      </c>
      <c r="IV14" t="e">
        <f>AND(#REF!,"AAAAAFf81/8=")</f>
        <v>#REF!</v>
      </c>
    </row>
    <row r="15" spans="1:256">
      <c r="A15" t="e">
        <f>AND(#REF!,"AAAAAHVl+wA=")</f>
        <v>#REF!</v>
      </c>
      <c r="B15" t="e">
        <f>AND(#REF!,"AAAAAHVl+wE=")</f>
        <v>#REF!</v>
      </c>
      <c r="C15" t="e">
        <f>AND(#REF!,"AAAAAHVl+wI=")</f>
        <v>#REF!</v>
      </c>
      <c r="D15" t="e">
        <f>AND(#REF!,"AAAAAHVl+wM=")</f>
        <v>#REF!</v>
      </c>
      <c r="E15" t="e">
        <f>AND(#REF!,"AAAAAHVl+wQ=")</f>
        <v>#REF!</v>
      </c>
      <c r="F15" t="e">
        <f>AND(#REF!,"AAAAAHVl+wU=")</f>
        <v>#REF!</v>
      </c>
      <c r="G15" t="e">
        <f>AND(#REF!,"AAAAAHVl+wY=")</f>
        <v>#REF!</v>
      </c>
      <c r="H15" t="e">
        <f>AND(#REF!,"AAAAAHVl+wc=")</f>
        <v>#REF!</v>
      </c>
      <c r="I15" t="e">
        <f>AND(#REF!,"AAAAAHVl+wg=")</f>
        <v>#REF!</v>
      </c>
      <c r="J15" t="e">
        <f>AND(#REF!,"AAAAAHVl+wk=")</f>
        <v>#REF!</v>
      </c>
      <c r="K15" t="e">
        <f>IF(#REF!,"AAAAAHVl+wo=",0)</f>
        <v>#REF!</v>
      </c>
      <c r="L15" t="e">
        <f>AND(#REF!,"AAAAAHVl+ws=")</f>
        <v>#REF!</v>
      </c>
      <c r="M15" t="e">
        <f>AND(#REF!,"AAAAAHVl+ww=")</f>
        <v>#REF!</v>
      </c>
      <c r="N15" t="e">
        <f>AND(#REF!,"AAAAAHVl+w0=")</f>
        <v>#REF!</v>
      </c>
      <c r="O15" t="e">
        <f>AND(#REF!,"AAAAAHVl+w4=")</f>
        <v>#REF!</v>
      </c>
      <c r="P15" t="e">
        <f>AND(#REF!,"AAAAAHVl+w8=")</f>
        <v>#REF!</v>
      </c>
      <c r="Q15" t="e">
        <f>AND(#REF!,"AAAAAHVl+xA=")</f>
        <v>#REF!</v>
      </c>
      <c r="R15" t="e">
        <f>AND(#REF!,"AAAAAHVl+xE=")</f>
        <v>#REF!</v>
      </c>
      <c r="S15" t="e">
        <f>AND(#REF!,"AAAAAHVl+xI=")</f>
        <v>#REF!</v>
      </c>
      <c r="T15" t="e">
        <f>AND(#REF!,"AAAAAHVl+xM=")</f>
        <v>#REF!</v>
      </c>
      <c r="U15" t="e">
        <f>AND(#REF!,"AAAAAHVl+xQ=")</f>
        <v>#REF!</v>
      </c>
      <c r="V15" t="e">
        <f>AND(#REF!,"AAAAAHVl+xU=")</f>
        <v>#REF!</v>
      </c>
      <c r="W15" t="e">
        <f>AND(#REF!,"AAAAAHVl+xY=")</f>
        <v>#REF!</v>
      </c>
      <c r="X15" t="e">
        <f>AND(#REF!,"AAAAAHVl+xc=")</f>
        <v>#REF!</v>
      </c>
      <c r="Y15" t="e">
        <f>AND(#REF!,"AAAAAHVl+xg=")</f>
        <v>#REF!</v>
      </c>
      <c r="Z15" t="e">
        <f>AND(#REF!,"AAAAAHVl+xk=")</f>
        <v>#REF!</v>
      </c>
      <c r="AA15" t="e">
        <f>AND(#REF!,"AAAAAHVl+xo=")</f>
        <v>#REF!</v>
      </c>
      <c r="AB15" t="e">
        <f>AND(#REF!,"AAAAAHVl+xs=")</f>
        <v>#REF!</v>
      </c>
      <c r="AC15" t="e">
        <f>AND(#REF!,"AAAAAHVl+xw=")</f>
        <v>#REF!</v>
      </c>
      <c r="AD15" t="e">
        <f>AND(#REF!,"AAAAAHVl+x0=")</f>
        <v>#REF!</v>
      </c>
      <c r="AE15" t="e">
        <f>AND(#REF!,"AAAAAHVl+x4=")</f>
        <v>#REF!</v>
      </c>
      <c r="AF15" t="e">
        <f>AND(#REF!,"AAAAAHVl+x8=")</f>
        <v>#REF!</v>
      </c>
      <c r="AG15" t="e">
        <f>AND(#REF!,"AAAAAHVl+yA=")</f>
        <v>#REF!</v>
      </c>
      <c r="AH15" t="e">
        <f>AND(#REF!,"AAAAAHVl+yE=")</f>
        <v>#REF!</v>
      </c>
      <c r="AI15" t="e">
        <f>IF(#REF!,"AAAAAHVl+yI=",0)</f>
        <v>#REF!</v>
      </c>
      <c r="AJ15" t="e">
        <f>AND(#REF!,"AAAAAHVl+yM=")</f>
        <v>#REF!</v>
      </c>
      <c r="AK15" t="e">
        <f>AND(#REF!,"AAAAAHVl+yQ=")</f>
        <v>#REF!</v>
      </c>
      <c r="AL15" t="e">
        <f>AND(#REF!,"AAAAAHVl+yU=")</f>
        <v>#REF!</v>
      </c>
      <c r="AM15" t="e">
        <f>AND(#REF!,"AAAAAHVl+yY=")</f>
        <v>#REF!</v>
      </c>
      <c r="AN15" t="e">
        <f>AND(#REF!,"AAAAAHVl+yc=")</f>
        <v>#REF!</v>
      </c>
      <c r="AO15" t="e">
        <f>AND(#REF!,"AAAAAHVl+yg=")</f>
        <v>#REF!</v>
      </c>
      <c r="AP15" t="e">
        <f>AND(#REF!,"AAAAAHVl+yk=")</f>
        <v>#REF!</v>
      </c>
      <c r="AQ15" t="e">
        <f>AND(#REF!,"AAAAAHVl+yo=")</f>
        <v>#REF!</v>
      </c>
      <c r="AR15" t="e">
        <f>AND(#REF!,"AAAAAHVl+ys=")</f>
        <v>#REF!</v>
      </c>
      <c r="AS15" t="e">
        <f>AND(#REF!,"AAAAAHVl+yw=")</f>
        <v>#REF!</v>
      </c>
      <c r="AT15" t="e">
        <f>AND(#REF!,"AAAAAHVl+y0=")</f>
        <v>#REF!</v>
      </c>
      <c r="AU15" t="e">
        <f>AND(#REF!,"AAAAAHVl+y4=")</f>
        <v>#REF!</v>
      </c>
      <c r="AV15" t="e">
        <f>AND(#REF!,"AAAAAHVl+y8=")</f>
        <v>#REF!</v>
      </c>
      <c r="AW15" t="e">
        <f>AND(#REF!,"AAAAAHVl+zA=")</f>
        <v>#REF!</v>
      </c>
      <c r="AX15" t="e">
        <f>AND(#REF!,"AAAAAHVl+zE=")</f>
        <v>#REF!</v>
      </c>
      <c r="AY15" t="e">
        <f>AND(#REF!,"AAAAAHVl+zI=")</f>
        <v>#REF!</v>
      </c>
      <c r="AZ15" t="e">
        <f>AND(#REF!,"AAAAAHVl+zM=")</f>
        <v>#REF!</v>
      </c>
      <c r="BA15" t="e">
        <f>AND(#REF!,"AAAAAHVl+zQ=")</f>
        <v>#REF!</v>
      </c>
      <c r="BB15" t="e">
        <f>AND(#REF!,"AAAAAHVl+zU=")</f>
        <v>#REF!</v>
      </c>
      <c r="BC15" t="e">
        <f>AND(#REF!,"AAAAAHVl+zY=")</f>
        <v>#REF!</v>
      </c>
      <c r="BD15" t="e">
        <f>AND(#REF!,"AAAAAHVl+zc=")</f>
        <v>#REF!</v>
      </c>
      <c r="BE15" t="e">
        <f>AND(#REF!,"AAAAAHVl+zg=")</f>
        <v>#REF!</v>
      </c>
      <c r="BF15" t="e">
        <f>AND(#REF!,"AAAAAHVl+zk=")</f>
        <v>#REF!</v>
      </c>
      <c r="BG15" t="e">
        <f>IF(#REF!,"AAAAAHVl+zo=",0)</f>
        <v>#REF!</v>
      </c>
      <c r="BH15" t="e">
        <f>AND(#REF!,"AAAAAHVl+zs=")</f>
        <v>#REF!</v>
      </c>
      <c r="BI15" t="e">
        <f>AND(#REF!,"AAAAAHVl+zw=")</f>
        <v>#REF!</v>
      </c>
      <c r="BJ15" t="e">
        <f>AND(#REF!,"AAAAAHVl+z0=")</f>
        <v>#REF!</v>
      </c>
      <c r="BK15" t="e">
        <f>AND(#REF!,"AAAAAHVl+z4=")</f>
        <v>#REF!</v>
      </c>
      <c r="BL15" t="e">
        <f>AND(#REF!,"AAAAAHVl+z8=")</f>
        <v>#REF!</v>
      </c>
      <c r="BM15" t="e">
        <f>AND(#REF!,"AAAAAHVl+0A=")</f>
        <v>#REF!</v>
      </c>
      <c r="BN15" t="e">
        <f>AND(#REF!,"AAAAAHVl+0E=")</f>
        <v>#REF!</v>
      </c>
      <c r="BO15" t="e">
        <f>AND(#REF!,"AAAAAHVl+0I=")</f>
        <v>#REF!</v>
      </c>
      <c r="BP15" t="e">
        <f>AND(#REF!,"AAAAAHVl+0M=")</f>
        <v>#REF!</v>
      </c>
      <c r="BQ15" t="e">
        <f>AND(#REF!,"AAAAAHVl+0Q=")</f>
        <v>#REF!</v>
      </c>
      <c r="BR15" t="e">
        <f>AND(#REF!,"AAAAAHVl+0U=")</f>
        <v>#REF!</v>
      </c>
      <c r="BS15" t="e">
        <f>AND(#REF!,"AAAAAHVl+0Y=")</f>
        <v>#REF!</v>
      </c>
      <c r="BT15" t="e">
        <f>AND(#REF!,"AAAAAHVl+0c=")</f>
        <v>#REF!</v>
      </c>
      <c r="BU15" t="e">
        <f>AND(#REF!,"AAAAAHVl+0g=")</f>
        <v>#REF!</v>
      </c>
      <c r="BV15" t="e">
        <f>AND(#REF!,"AAAAAHVl+0k=")</f>
        <v>#REF!</v>
      </c>
      <c r="BW15" t="e">
        <f>AND(#REF!,"AAAAAHVl+0o=")</f>
        <v>#REF!</v>
      </c>
      <c r="BX15" t="e">
        <f>AND(#REF!,"AAAAAHVl+0s=")</f>
        <v>#REF!</v>
      </c>
      <c r="BY15" t="e">
        <f>AND(#REF!,"AAAAAHVl+0w=")</f>
        <v>#REF!</v>
      </c>
      <c r="BZ15" t="e">
        <f>AND(#REF!,"AAAAAHVl+00=")</f>
        <v>#REF!</v>
      </c>
      <c r="CA15" t="e">
        <f>AND(#REF!,"AAAAAHVl+04=")</f>
        <v>#REF!</v>
      </c>
      <c r="CB15" t="e">
        <f>AND(#REF!,"AAAAAHVl+08=")</f>
        <v>#REF!</v>
      </c>
      <c r="CC15" t="e">
        <f>AND(#REF!,"AAAAAHVl+1A=")</f>
        <v>#REF!</v>
      </c>
      <c r="CD15" t="e">
        <f>AND(#REF!,"AAAAAHVl+1E=")</f>
        <v>#REF!</v>
      </c>
      <c r="CE15" t="e">
        <f>IF(#REF!,"AAAAAHVl+1I=",0)</f>
        <v>#REF!</v>
      </c>
      <c r="CF15" t="e">
        <f>AND(#REF!,"AAAAAHVl+1M=")</f>
        <v>#REF!</v>
      </c>
      <c r="CG15" t="e">
        <f>AND(#REF!,"AAAAAHVl+1Q=")</f>
        <v>#REF!</v>
      </c>
      <c r="CH15" t="e">
        <f>AND(#REF!,"AAAAAHVl+1U=")</f>
        <v>#REF!</v>
      </c>
      <c r="CI15" t="e">
        <f>AND(#REF!,"AAAAAHVl+1Y=")</f>
        <v>#REF!</v>
      </c>
      <c r="CJ15" t="e">
        <f>AND(#REF!,"AAAAAHVl+1c=")</f>
        <v>#REF!</v>
      </c>
      <c r="CK15" t="e">
        <f>AND(#REF!,"AAAAAHVl+1g=")</f>
        <v>#REF!</v>
      </c>
      <c r="CL15" t="e">
        <f>AND(#REF!,"AAAAAHVl+1k=")</f>
        <v>#REF!</v>
      </c>
      <c r="CM15" t="e">
        <f>AND(#REF!,"AAAAAHVl+1o=")</f>
        <v>#REF!</v>
      </c>
      <c r="CN15" t="e">
        <f>AND(#REF!,"AAAAAHVl+1s=")</f>
        <v>#REF!</v>
      </c>
      <c r="CO15" t="e">
        <f>AND(#REF!,"AAAAAHVl+1w=")</f>
        <v>#REF!</v>
      </c>
      <c r="CP15" t="e">
        <f>AND(#REF!,"AAAAAHVl+10=")</f>
        <v>#REF!</v>
      </c>
      <c r="CQ15" t="e">
        <f>AND(#REF!,"AAAAAHVl+14=")</f>
        <v>#REF!</v>
      </c>
      <c r="CR15" t="e">
        <f>AND(#REF!,"AAAAAHVl+18=")</f>
        <v>#REF!</v>
      </c>
      <c r="CS15" t="e">
        <f>AND(#REF!,"AAAAAHVl+2A=")</f>
        <v>#REF!</v>
      </c>
      <c r="CT15" t="e">
        <f>AND(#REF!,"AAAAAHVl+2E=")</f>
        <v>#REF!</v>
      </c>
      <c r="CU15" t="e">
        <f>AND(#REF!,"AAAAAHVl+2I=")</f>
        <v>#REF!</v>
      </c>
      <c r="CV15" t="e">
        <f>AND(#REF!,"AAAAAHVl+2M=")</f>
        <v>#REF!</v>
      </c>
      <c r="CW15" t="e">
        <f>AND(#REF!,"AAAAAHVl+2Q=")</f>
        <v>#REF!</v>
      </c>
      <c r="CX15" t="e">
        <f>AND(#REF!,"AAAAAHVl+2U=")</f>
        <v>#REF!</v>
      </c>
      <c r="CY15" t="e">
        <f>AND(#REF!,"AAAAAHVl+2Y=")</f>
        <v>#REF!</v>
      </c>
      <c r="CZ15" t="e">
        <f>AND(#REF!,"AAAAAHVl+2c=")</f>
        <v>#REF!</v>
      </c>
      <c r="DA15" t="e">
        <f>AND(#REF!,"AAAAAHVl+2g=")</f>
        <v>#REF!</v>
      </c>
      <c r="DB15" t="e">
        <f>AND(#REF!,"AAAAAHVl+2k=")</f>
        <v>#REF!</v>
      </c>
      <c r="DC15" t="e">
        <f>IF(#REF!,"AAAAAHVl+2o=",0)</f>
        <v>#REF!</v>
      </c>
      <c r="DD15" t="e">
        <f>AND(#REF!,"AAAAAHVl+2s=")</f>
        <v>#REF!</v>
      </c>
      <c r="DE15" t="e">
        <f>AND(#REF!,"AAAAAHVl+2w=")</f>
        <v>#REF!</v>
      </c>
      <c r="DF15" t="e">
        <f>AND(#REF!,"AAAAAHVl+20=")</f>
        <v>#REF!</v>
      </c>
      <c r="DG15" t="e">
        <f>AND(#REF!,"AAAAAHVl+24=")</f>
        <v>#REF!</v>
      </c>
      <c r="DH15" t="e">
        <f>AND(#REF!,"AAAAAHVl+28=")</f>
        <v>#REF!</v>
      </c>
      <c r="DI15" t="e">
        <f>AND(#REF!,"AAAAAHVl+3A=")</f>
        <v>#REF!</v>
      </c>
      <c r="DJ15" t="e">
        <f>AND(#REF!,"AAAAAHVl+3E=")</f>
        <v>#REF!</v>
      </c>
      <c r="DK15" t="e">
        <f>AND(#REF!,"AAAAAHVl+3I=")</f>
        <v>#REF!</v>
      </c>
      <c r="DL15" t="e">
        <f>AND(#REF!,"AAAAAHVl+3M=")</f>
        <v>#REF!</v>
      </c>
      <c r="DM15" t="e">
        <f>AND(#REF!,"AAAAAHVl+3Q=")</f>
        <v>#REF!</v>
      </c>
      <c r="DN15" t="e">
        <f>AND(#REF!,"AAAAAHVl+3U=")</f>
        <v>#REF!</v>
      </c>
      <c r="DO15" t="e">
        <f>AND(#REF!,"AAAAAHVl+3Y=")</f>
        <v>#REF!</v>
      </c>
      <c r="DP15" t="e">
        <f>AND(#REF!,"AAAAAHVl+3c=")</f>
        <v>#REF!</v>
      </c>
      <c r="DQ15" t="e">
        <f>AND(#REF!,"AAAAAHVl+3g=")</f>
        <v>#REF!</v>
      </c>
      <c r="DR15" t="e">
        <f>AND(#REF!,"AAAAAHVl+3k=")</f>
        <v>#REF!</v>
      </c>
      <c r="DS15" t="e">
        <f>AND(#REF!,"AAAAAHVl+3o=")</f>
        <v>#REF!</v>
      </c>
      <c r="DT15" t="e">
        <f>AND(#REF!,"AAAAAHVl+3s=")</f>
        <v>#REF!</v>
      </c>
      <c r="DU15" t="e">
        <f>AND(#REF!,"AAAAAHVl+3w=")</f>
        <v>#REF!</v>
      </c>
      <c r="DV15" t="e">
        <f>AND(#REF!,"AAAAAHVl+30=")</f>
        <v>#REF!</v>
      </c>
      <c r="DW15" t="e">
        <f>AND(#REF!,"AAAAAHVl+34=")</f>
        <v>#REF!</v>
      </c>
      <c r="DX15" t="e">
        <f>AND(#REF!,"AAAAAHVl+38=")</f>
        <v>#REF!</v>
      </c>
      <c r="DY15" t="e">
        <f>AND(#REF!,"AAAAAHVl+4A=")</f>
        <v>#REF!</v>
      </c>
      <c r="DZ15" t="e">
        <f>AND(#REF!,"AAAAAHVl+4E=")</f>
        <v>#REF!</v>
      </c>
      <c r="EA15" t="e">
        <f>IF(#REF!,"AAAAAHVl+4I=",0)</f>
        <v>#REF!</v>
      </c>
      <c r="EB15" t="e">
        <f>AND(#REF!,"AAAAAHVl+4M=")</f>
        <v>#REF!</v>
      </c>
      <c r="EC15" t="e">
        <f>AND(#REF!,"AAAAAHVl+4Q=")</f>
        <v>#REF!</v>
      </c>
      <c r="ED15" t="e">
        <f>AND(#REF!,"AAAAAHVl+4U=")</f>
        <v>#REF!</v>
      </c>
      <c r="EE15" t="e">
        <f>AND(#REF!,"AAAAAHVl+4Y=")</f>
        <v>#REF!</v>
      </c>
      <c r="EF15" t="e">
        <f>AND(#REF!,"AAAAAHVl+4c=")</f>
        <v>#REF!</v>
      </c>
      <c r="EG15" t="e">
        <f>AND(#REF!,"AAAAAHVl+4g=")</f>
        <v>#REF!</v>
      </c>
      <c r="EH15" t="e">
        <f>AND(#REF!,"AAAAAHVl+4k=")</f>
        <v>#REF!</v>
      </c>
      <c r="EI15" t="e">
        <f>AND(#REF!,"AAAAAHVl+4o=")</f>
        <v>#REF!</v>
      </c>
      <c r="EJ15" t="e">
        <f>AND(#REF!,"AAAAAHVl+4s=")</f>
        <v>#REF!</v>
      </c>
      <c r="EK15" t="e">
        <f>AND(#REF!,"AAAAAHVl+4w=")</f>
        <v>#REF!</v>
      </c>
      <c r="EL15" t="e">
        <f>AND(#REF!,"AAAAAHVl+40=")</f>
        <v>#REF!</v>
      </c>
      <c r="EM15" t="e">
        <f>AND(#REF!,"AAAAAHVl+44=")</f>
        <v>#REF!</v>
      </c>
      <c r="EN15" t="e">
        <f>AND(#REF!,"AAAAAHVl+48=")</f>
        <v>#REF!</v>
      </c>
      <c r="EO15" t="e">
        <f>AND(#REF!,"AAAAAHVl+5A=")</f>
        <v>#REF!</v>
      </c>
      <c r="EP15" t="e">
        <f>AND(#REF!,"AAAAAHVl+5E=")</f>
        <v>#REF!</v>
      </c>
      <c r="EQ15" t="e">
        <f>AND(#REF!,"AAAAAHVl+5I=")</f>
        <v>#REF!</v>
      </c>
      <c r="ER15" t="e">
        <f>AND(#REF!,"AAAAAHVl+5M=")</f>
        <v>#REF!</v>
      </c>
      <c r="ES15" t="e">
        <f>AND(#REF!,"AAAAAHVl+5Q=")</f>
        <v>#REF!</v>
      </c>
      <c r="ET15" t="e">
        <f>AND(#REF!,"AAAAAHVl+5U=")</f>
        <v>#REF!</v>
      </c>
      <c r="EU15" t="e">
        <f>AND(#REF!,"AAAAAHVl+5Y=")</f>
        <v>#REF!</v>
      </c>
      <c r="EV15" t="e">
        <f>AND(#REF!,"AAAAAHVl+5c=")</f>
        <v>#REF!</v>
      </c>
      <c r="EW15" t="e">
        <f>AND(#REF!,"AAAAAHVl+5g=")</f>
        <v>#REF!</v>
      </c>
      <c r="EX15" t="e">
        <f>AND(#REF!,"AAAAAHVl+5k=")</f>
        <v>#REF!</v>
      </c>
      <c r="EY15" t="e">
        <f>IF(#REF!,"AAAAAHVl+5o=",0)</f>
        <v>#REF!</v>
      </c>
      <c r="EZ15" t="e">
        <f>AND(#REF!,"AAAAAHVl+5s=")</f>
        <v>#REF!</v>
      </c>
      <c r="FA15" t="e">
        <f>AND(#REF!,"AAAAAHVl+5w=")</f>
        <v>#REF!</v>
      </c>
      <c r="FB15" t="e">
        <f>AND(#REF!,"AAAAAHVl+50=")</f>
        <v>#REF!</v>
      </c>
      <c r="FC15" t="e">
        <f>AND(#REF!,"AAAAAHVl+54=")</f>
        <v>#REF!</v>
      </c>
      <c r="FD15" t="e">
        <f>AND(#REF!,"AAAAAHVl+58=")</f>
        <v>#REF!</v>
      </c>
      <c r="FE15" t="e">
        <f>AND(#REF!,"AAAAAHVl+6A=")</f>
        <v>#REF!</v>
      </c>
      <c r="FF15" t="e">
        <f>AND(#REF!,"AAAAAHVl+6E=")</f>
        <v>#REF!</v>
      </c>
      <c r="FG15" t="e">
        <f>AND(#REF!,"AAAAAHVl+6I=")</f>
        <v>#REF!</v>
      </c>
      <c r="FH15" t="e">
        <f>AND(#REF!,"AAAAAHVl+6M=")</f>
        <v>#REF!</v>
      </c>
      <c r="FI15" t="e">
        <f>AND(#REF!,"AAAAAHVl+6Q=")</f>
        <v>#REF!</v>
      </c>
      <c r="FJ15" t="e">
        <f>AND(#REF!,"AAAAAHVl+6U=")</f>
        <v>#REF!</v>
      </c>
      <c r="FK15" t="e">
        <f>AND(#REF!,"AAAAAHVl+6Y=")</f>
        <v>#REF!</v>
      </c>
      <c r="FL15" t="e">
        <f>AND(#REF!,"AAAAAHVl+6c=")</f>
        <v>#REF!</v>
      </c>
      <c r="FM15" t="e">
        <f>AND(#REF!,"AAAAAHVl+6g=")</f>
        <v>#REF!</v>
      </c>
      <c r="FN15" t="e">
        <f>AND(#REF!,"AAAAAHVl+6k=")</f>
        <v>#REF!</v>
      </c>
      <c r="FO15" t="e">
        <f>AND(#REF!,"AAAAAHVl+6o=")</f>
        <v>#REF!</v>
      </c>
      <c r="FP15" t="e">
        <f>AND(#REF!,"AAAAAHVl+6s=")</f>
        <v>#REF!</v>
      </c>
      <c r="FQ15" t="e">
        <f>AND(#REF!,"AAAAAHVl+6w=")</f>
        <v>#REF!</v>
      </c>
      <c r="FR15" t="e">
        <f>AND(#REF!,"AAAAAHVl+60=")</f>
        <v>#REF!</v>
      </c>
      <c r="FS15" t="e">
        <f>AND(#REF!,"AAAAAHVl+64=")</f>
        <v>#REF!</v>
      </c>
      <c r="FT15" t="e">
        <f>AND(#REF!,"AAAAAHVl+68=")</f>
        <v>#REF!</v>
      </c>
      <c r="FU15" t="e">
        <f>AND(#REF!,"AAAAAHVl+7A=")</f>
        <v>#REF!</v>
      </c>
      <c r="FV15" t="e">
        <f>AND(#REF!,"AAAAAHVl+7E=")</f>
        <v>#REF!</v>
      </c>
      <c r="FW15" t="e">
        <f>IF(#REF!,"AAAAAHVl+7I=",0)</f>
        <v>#REF!</v>
      </c>
      <c r="FX15" t="e">
        <f>AND(#REF!,"AAAAAHVl+7M=")</f>
        <v>#REF!</v>
      </c>
      <c r="FY15" t="e">
        <f>AND(#REF!,"AAAAAHVl+7Q=")</f>
        <v>#REF!</v>
      </c>
      <c r="FZ15" t="e">
        <f>AND(#REF!,"AAAAAHVl+7U=")</f>
        <v>#REF!</v>
      </c>
      <c r="GA15" t="e">
        <f>AND(#REF!,"AAAAAHVl+7Y=")</f>
        <v>#REF!</v>
      </c>
      <c r="GB15" t="e">
        <f>AND(#REF!,"AAAAAHVl+7c=")</f>
        <v>#REF!</v>
      </c>
      <c r="GC15" t="e">
        <f>AND(#REF!,"AAAAAHVl+7g=")</f>
        <v>#REF!</v>
      </c>
      <c r="GD15" t="e">
        <f>AND(#REF!,"AAAAAHVl+7k=")</f>
        <v>#REF!</v>
      </c>
      <c r="GE15" t="e">
        <f>AND(#REF!,"AAAAAHVl+7o=")</f>
        <v>#REF!</v>
      </c>
      <c r="GF15" t="e">
        <f>AND(#REF!,"AAAAAHVl+7s=")</f>
        <v>#REF!</v>
      </c>
      <c r="GG15" t="e">
        <f>AND(#REF!,"AAAAAHVl+7w=")</f>
        <v>#REF!</v>
      </c>
      <c r="GH15" t="e">
        <f>AND(#REF!,"AAAAAHVl+70=")</f>
        <v>#REF!</v>
      </c>
      <c r="GI15" t="e">
        <f>AND(#REF!,"AAAAAHVl+74=")</f>
        <v>#REF!</v>
      </c>
      <c r="GJ15" t="e">
        <f>AND(#REF!,"AAAAAHVl+78=")</f>
        <v>#REF!</v>
      </c>
      <c r="GK15" t="e">
        <f>AND(#REF!,"AAAAAHVl+8A=")</f>
        <v>#REF!</v>
      </c>
      <c r="GL15" t="e">
        <f>AND(#REF!,"AAAAAHVl+8E=")</f>
        <v>#REF!</v>
      </c>
      <c r="GM15" t="e">
        <f>AND(#REF!,"AAAAAHVl+8I=")</f>
        <v>#REF!</v>
      </c>
      <c r="GN15" t="e">
        <f>AND(#REF!,"AAAAAHVl+8M=")</f>
        <v>#REF!</v>
      </c>
      <c r="GO15" t="e">
        <f>AND(#REF!,"AAAAAHVl+8Q=")</f>
        <v>#REF!</v>
      </c>
      <c r="GP15" t="e">
        <f>AND(#REF!,"AAAAAHVl+8U=")</f>
        <v>#REF!</v>
      </c>
      <c r="GQ15" t="e">
        <f>AND(#REF!,"AAAAAHVl+8Y=")</f>
        <v>#REF!</v>
      </c>
      <c r="GR15" t="e">
        <f>AND(#REF!,"AAAAAHVl+8c=")</f>
        <v>#REF!</v>
      </c>
      <c r="GS15" t="e">
        <f>AND(#REF!,"AAAAAHVl+8g=")</f>
        <v>#REF!</v>
      </c>
      <c r="GT15" t="e">
        <f>AND(#REF!,"AAAAAHVl+8k=")</f>
        <v>#REF!</v>
      </c>
      <c r="GU15" t="e">
        <f>IF(#REF!,"AAAAAHVl+8o=",0)</f>
        <v>#REF!</v>
      </c>
      <c r="GV15" t="e">
        <f>AND(#REF!,"AAAAAHVl+8s=")</f>
        <v>#REF!</v>
      </c>
      <c r="GW15" t="e">
        <f>AND(#REF!,"AAAAAHVl+8w=")</f>
        <v>#REF!</v>
      </c>
      <c r="GX15" t="e">
        <f>AND(#REF!,"AAAAAHVl+80=")</f>
        <v>#REF!</v>
      </c>
      <c r="GY15" t="e">
        <f>AND(#REF!,"AAAAAHVl+84=")</f>
        <v>#REF!</v>
      </c>
      <c r="GZ15" t="e">
        <f>AND(#REF!,"AAAAAHVl+88=")</f>
        <v>#REF!</v>
      </c>
      <c r="HA15" t="e">
        <f>AND(#REF!,"AAAAAHVl+9A=")</f>
        <v>#REF!</v>
      </c>
      <c r="HB15" t="e">
        <f>AND(#REF!,"AAAAAHVl+9E=")</f>
        <v>#REF!</v>
      </c>
      <c r="HC15" t="e">
        <f>AND(#REF!,"AAAAAHVl+9I=")</f>
        <v>#REF!</v>
      </c>
      <c r="HD15" t="e">
        <f>AND(#REF!,"AAAAAHVl+9M=")</f>
        <v>#REF!</v>
      </c>
      <c r="HE15" t="e">
        <f>AND(#REF!,"AAAAAHVl+9Q=")</f>
        <v>#REF!</v>
      </c>
      <c r="HF15" t="e">
        <f>AND(#REF!,"AAAAAHVl+9U=")</f>
        <v>#REF!</v>
      </c>
      <c r="HG15" t="e">
        <f>AND(#REF!,"AAAAAHVl+9Y=")</f>
        <v>#REF!</v>
      </c>
      <c r="HH15" t="e">
        <f>AND(#REF!,"AAAAAHVl+9c=")</f>
        <v>#REF!</v>
      </c>
      <c r="HI15" t="e">
        <f>AND(#REF!,"AAAAAHVl+9g=")</f>
        <v>#REF!</v>
      </c>
      <c r="HJ15" t="e">
        <f>AND(#REF!,"AAAAAHVl+9k=")</f>
        <v>#REF!</v>
      </c>
      <c r="HK15" t="e">
        <f>AND(#REF!,"AAAAAHVl+9o=")</f>
        <v>#REF!</v>
      </c>
      <c r="HL15" t="e">
        <f>AND(#REF!,"AAAAAHVl+9s=")</f>
        <v>#REF!</v>
      </c>
      <c r="HM15" t="e">
        <f>AND(#REF!,"AAAAAHVl+9w=")</f>
        <v>#REF!</v>
      </c>
      <c r="HN15" t="e">
        <f>AND(#REF!,"AAAAAHVl+90=")</f>
        <v>#REF!</v>
      </c>
      <c r="HO15" t="e">
        <f>AND(#REF!,"AAAAAHVl+94=")</f>
        <v>#REF!</v>
      </c>
      <c r="HP15" t="e">
        <f>AND(#REF!,"AAAAAHVl+98=")</f>
        <v>#REF!</v>
      </c>
      <c r="HQ15" t="e">
        <f>AND(#REF!,"AAAAAHVl++A=")</f>
        <v>#REF!</v>
      </c>
      <c r="HR15" t="e">
        <f>AND(#REF!,"AAAAAHVl++E=")</f>
        <v>#REF!</v>
      </c>
      <c r="HS15" t="e">
        <f>IF(#REF!,"AAAAAHVl++I=",0)</f>
        <v>#REF!</v>
      </c>
      <c r="HT15" t="e">
        <f>AND(#REF!,"AAAAAHVl++M=")</f>
        <v>#REF!</v>
      </c>
      <c r="HU15" t="e">
        <f>AND(#REF!,"AAAAAHVl++Q=")</f>
        <v>#REF!</v>
      </c>
      <c r="HV15" t="e">
        <f>AND(#REF!,"AAAAAHVl++U=")</f>
        <v>#REF!</v>
      </c>
      <c r="HW15" t="e">
        <f>AND(#REF!,"AAAAAHVl++Y=")</f>
        <v>#REF!</v>
      </c>
      <c r="HX15" t="e">
        <f>AND(#REF!,"AAAAAHVl++c=")</f>
        <v>#REF!</v>
      </c>
      <c r="HY15" t="e">
        <f>AND(#REF!,"AAAAAHVl++g=")</f>
        <v>#REF!</v>
      </c>
      <c r="HZ15" t="e">
        <f>AND(#REF!,"AAAAAHVl++k=")</f>
        <v>#REF!</v>
      </c>
      <c r="IA15" t="e">
        <f>AND(#REF!,"AAAAAHVl++o=")</f>
        <v>#REF!</v>
      </c>
      <c r="IB15" t="e">
        <f>AND(#REF!,"AAAAAHVl++s=")</f>
        <v>#REF!</v>
      </c>
      <c r="IC15" t="e">
        <f>AND(#REF!,"AAAAAHVl++w=")</f>
        <v>#REF!</v>
      </c>
      <c r="ID15" t="e">
        <f>AND(#REF!,"AAAAAHVl++0=")</f>
        <v>#REF!</v>
      </c>
      <c r="IE15" t="e">
        <f>AND(#REF!,"AAAAAHVl++4=")</f>
        <v>#REF!</v>
      </c>
      <c r="IF15" t="e">
        <f>AND(#REF!,"AAAAAHVl++8=")</f>
        <v>#REF!</v>
      </c>
      <c r="IG15" t="e">
        <f>AND(#REF!,"AAAAAHVl+/A=")</f>
        <v>#REF!</v>
      </c>
      <c r="IH15" t="e">
        <f>AND(#REF!,"AAAAAHVl+/E=")</f>
        <v>#REF!</v>
      </c>
      <c r="II15" t="e">
        <f>AND(#REF!,"AAAAAHVl+/I=")</f>
        <v>#REF!</v>
      </c>
      <c r="IJ15" t="e">
        <f>AND(#REF!,"AAAAAHVl+/M=")</f>
        <v>#REF!</v>
      </c>
      <c r="IK15" t="e">
        <f>AND(#REF!,"AAAAAHVl+/Q=")</f>
        <v>#REF!</v>
      </c>
      <c r="IL15" t="e">
        <f>AND(#REF!,"AAAAAHVl+/U=")</f>
        <v>#REF!</v>
      </c>
      <c r="IM15" t="e">
        <f>AND(#REF!,"AAAAAHVl+/Y=")</f>
        <v>#REF!</v>
      </c>
      <c r="IN15" t="e">
        <f>AND(#REF!,"AAAAAHVl+/c=")</f>
        <v>#REF!</v>
      </c>
      <c r="IO15" t="e">
        <f>AND(#REF!,"AAAAAHVl+/g=")</f>
        <v>#REF!</v>
      </c>
      <c r="IP15" t="e">
        <f>AND(#REF!,"AAAAAHVl+/k=")</f>
        <v>#REF!</v>
      </c>
      <c r="IQ15" t="e">
        <f>IF(#REF!,"AAAAAHVl+/o=",0)</f>
        <v>#REF!</v>
      </c>
      <c r="IR15" t="e">
        <f>AND(#REF!,"AAAAAHVl+/s=")</f>
        <v>#REF!</v>
      </c>
      <c r="IS15" t="e">
        <f>AND(#REF!,"AAAAAHVl+/w=")</f>
        <v>#REF!</v>
      </c>
      <c r="IT15" t="e">
        <f>AND(#REF!,"AAAAAHVl+/0=")</f>
        <v>#REF!</v>
      </c>
      <c r="IU15" t="e">
        <f>AND(#REF!,"AAAAAHVl+/4=")</f>
        <v>#REF!</v>
      </c>
      <c r="IV15" t="e">
        <f>AND(#REF!,"AAAAAHVl+/8=")</f>
        <v>#REF!</v>
      </c>
    </row>
    <row r="16" spans="1:256">
      <c r="A16" t="e">
        <f>AND(#REF!,"AAAAAH3W/QA=")</f>
        <v>#REF!</v>
      </c>
      <c r="B16" t="e">
        <f>AND(#REF!,"AAAAAH3W/QE=")</f>
        <v>#REF!</v>
      </c>
      <c r="C16" t="e">
        <f>AND(#REF!,"AAAAAH3W/QI=")</f>
        <v>#REF!</v>
      </c>
      <c r="D16" t="e">
        <f>AND(#REF!,"AAAAAH3W/QM=")</f>
        <v>#REF!</v>
      </c>
      <c r="E16" t="e">
        <f>AND(#REF!,"AAAAAH3W/QQ=")</f>
        <v>#REF!</v>
      </c>
      <c r="F16" t="e">
        <f>AND(#REF!,"AAAAAH3W/QU=")</f>
        <v>#REF!</v>
      </c>
      <c r="G16" t="e">
        <f>AND(#REF!,"AAAAAH3W/QY=")</f>
        <v>#REF!</v>
      </c>
      <c r="H16" t="e">
        <f>AND(#REF!,"AAAAAH3W/Qc=")</f>
        <v>#REF!</v>
      </c>
      <c r="I16" t="e">
        <f>AND(#REF!,"AAAAAH3W/Qg=")</f>
        <v>#REF!</v>
      </c>
      <c r="J16" t="e">
        <f>AND(#REF!,"AAAAAH3W/Qk=")</f>
        <v>#REF!</v>
      </c>
      <c r="K16" t="e">
        <f>AND(#REF!,"AAAAAH3W/Qo=")</f>
        <v>#REF!</v>
      </c>
      <c r="L16" t="e">
        <f>AND(#REF!,"AAAAAH3W/Qs=")</f>
        <v>#REF!</v>
      </c>
      <c r="M16" t="e">
        <f>AND(#REF!,"AAAAAH3W/Qw=")</f>
        <v>#REF!</v>
      </c>
      <c r="N16" t="e">
        <f>AND(#REF!,"AAAAAH3W/Q0=")</f>
        <v>#REF!</v>
      </c>
      <c r="O16" t="e">
        <f>AND(#REF!,"AAAAAH3W/Q4=")</f>
        <v>#REF!</v>
      </c>
      <c r="P16" t="e">
        <f>AND(#REF!,"AAAAAH3W/Q8=")</f>
        <v>#REF!</v>
      </c>
      <c r="Q16" t="e">
        <f>AND(#REF!,"AAAAAH3W/RA=")</f>
        <v>#REF!</v>
      </c>
      <c r="R16" t="e">
        <f>AND(#REF!,"AAAAAH3W/RE=")</f>
        <v>#REF!</v>
      </c>
      <c r="S16" t="e">
        <f>IF(#REF!,"AAAAAH3W/RI=",0)</f>
        <v>#REF!</v>
      </c>
      <c r="T16" t="e">
        <f>AND(#REF!,"AAAAAH3W/RM=")</f>
        <v>#REF!</v>
      </c>
      <c r="U16" t="e">
        <f>AND(#REF!,"AAAAAH3W/RQ=")</f>
        <v>#REF!</v>
      </c>
      <c r="V16" t="e">
        <f>AND(#REF!,"AAAAAH3W/RU=")</f>
        <v>#REF!</v>
      </c>
      <c r="W16" t="e">
        <f>AND(#REF!,"AAAAAH3W/RY=")</f>
        <v>#REF!</v>
      </c>
      <c r="X16" t="e">
        <f>AND(#REF!,"AAAAAH3W/Rc=")</f>
        <v>#REF!</v>
      </c>
      <c r="Y16" t="e">
        <f>AND(#REF!,"AAAAAH3W/Rg=")</f>
        <v>#REF!</v>
      </c>
      <c r="Z16" t="e">
        <f>AND(#REF!,"AAAAAH3W/Rk=")</f>
        <v>#REF!</v>
      </c>
      <c r="AA16" t="e">
        <f>AND(#REF!,"AAAAAH3W/Ro=")</f>
        <v>#REF!</v>
      </c>
      <c r="AB16" t="e">
        <f>AND(#REF!,"AAAAAH3W/Rs=")</f>
        <v>#REF!</v>
      </c>
      <c r="AC16" t="e">
        <f>AND(#REF!,"AAAAAH3W/Rw=")</f>
        <v>#REF!</v>
      </c>
      <c r="AD16" t="e">
        <f>AND(#REF!,"AAAAAH3W/R0=")</f>
        <v>#REF!</v>
      </c>
      <c r="AE16" t="e">
        <f>AND(#REF!,"AAAAAH3W/R4=")</f>
        <v>#REF!</v>
      </c>
      <c r="AF16" t="e">
        <f>AND(#REF!,"AAAAAH3W/R8=")</f>
        <v>#REF!</v>
      </c>
      <c r="AG16" t="e">
        <f>AND(#REF!,"AAAAAH3W/SA=")</f>
        <v>#REF!</v>
      </c>
      <c r="AH16" t="e">
        <f>AND(#REF!,"AAAAAH3W/SE=")</f>
        <v>#REF!</v>
      </c>
      <c r="AI16" t="e">
        <f>AND(#REF!,"AAAAAH3W/SI=")</f>
        <v>#REF!</v>
      </c>
      <c r="AJ16" t="e">
        <f>AND(#REF!,"AAAAAH3W/SM=")</f>
        <v>#REF!</v>
      </c>
      <c r="AK16" t="e">
        <f>AND(#REF!,"AAAAAH3W/SQ=")</f>
        <v>#REF!</v>
      </c>
      <c r="AL16" t="e">
        <f>AND(#REF!,"AAAAAH3W/SU=")</f>
        <v>#REF!</v>
      </c>
      <c r="AM16" t="e">
        <f>AND(#REF!,"AAAAAH3W/SY=")</f>
        <v>#REF!</v>
      </c>
      <c r="AN16" t="e">
        <f>AND(#REF!,"AAAAAH3W/Sc=")</f>
        <v>#REF!</v>
      </c>
      <c r="AO16" t="e">
        <f>AND(#REF!,"AAAAAH3W/Sg=")</f>
        <v>#REF!</v>
      </c>
      <c r="AP16" t="e">
        <f>AND(#REF!,"AAAAAH3W/Sk=")</f>
        <v>#REF!</v>
      </c>
      <c r="AQ16" t="e">
        <f>IF(#REF!,"AAAAAH3W/So=",0)</f>
        <v>#REF!</v>
      </c>
      <c r="AR16" t="e">
        <f>AND(#REF!,"AAAAAH3W/Ss=")</f>
        <v>#REF!</v>
      </c>
      <c r="AS16" t="e">
        <f>AND(#REF!,"AAAAAH3W/Sw=")</f>
        <v>#REF!</v>
      </c>
      <c r="AT16" t="e">
        <f>AND(#REF!,"AAAAAH3W/S0=")</f>
        <v>#REF!</v>
      </c>
      <c r="AU16" t="e">
        <f>AND(#REF!,"AAAAAH3W/S4=")</f>
        <v>#REF!</v>
      </c>
      <c r="AV16" t="e">
        <f>AND(#REF!,"AAAAAH3W/S8=")</f>
        <v>#REF!</v>
      </c>
      <c r="AW16" t="e">
        <f>AND(#REF!,"AAAAAH3W/TA=")</f>
        <v>#REF!</v>
      </c>
      <c r="AX16" t="e">
        <f>AND(#REF!,"AAAAAH3W/TE=")</f>
        <v>#REF!</v>
      </c>
      <c r="AY16" t="e">
        <f>AND(#REF!,"AAAAAH3W/TI=")</f>
        <v>#REF!</v>
      </c>
      <c r="AZ16" t="e">
        <f>AND(#REF!,"AAAAAH3W/TM=")</f>
        <v>#REF!</v>
      </c>
      <c r="BA16" t="e">
        <f>AND(#REF!,"AAAAAH3W/TQ=")</f>
        <v>#REF!</v>
      </c>
      <c r="BB16" t="e">
        <f>AND(#REF!,"AAAAAH3W/TU=")</f>
        <v>#REF!</v>
      </c>
      <c r="BC16" t="e">
        <f>AND(#REF!,"AAAAAH3W/TY=")</f>
        <v>#REF!</v>
      </c>
      <c r="BD16" t="e">
        <f>AND(#REF!,"AAAAAH3W/Tc=")</f>
        <v>#REF!</v>
      </c>
      <c r="BE16" t="e">
        <f>AND(#REF!,"AAAAAH3W/Tg=")</f>
        <v>#REF!</v>
      </c>
      <c r="BF16" t="e">
        <f>AND(#REF!,"AAAAAH3W/Tk=")</f>
        <v>#REF!</v>
      </c>
      <c r="BG16" t="e">
        <f>AND(#REF!,"AAAAAH3W/To=")</f>
        <v>#REF!</v>
      </c>
      <c r="BH16" t="e">
        <f>AND(#REF!,"AAAAAH3W/Ts=")</f>
        <v>#REF!</v>
      </c>
      <c r="BI16" t="e">
        <f>AND(#REF!,"AAAAAH3W/Tw=")</f>
        <v>#REF!</v>
      </c>
      <c r="BJ16" t="e">
        <f>AND(#REF!,"AAAAAH3W/T0=")</f>
        <v>#REF!</v>
      </c>
      <c r="BK16" t="e">
        <f>AND(#REF!,"AAAAAH3W/T4=")</f>
        <v>#REF!</v>
      </c>
      <c r="BL16" t="e">
        <f>AND(#REF!,"AAAAAH3W/T8=")</f>
        <v>#REF!</v>
      </c>
      <c r="BM16" t="e">
        <f>AND(#REF!,"AAAAAH3W/UA=")</f>
        <v>#REF!</v>
      </c>
      <c r="BN16" t="e">
        <f>AND(#REF!,"AAAAAH3W/UE=")</f>
        <v>#REF!</v>
      </c>
      <c r="BO16" t="e">
        <f>IF(#REF!,"AAAAAH3W/UI=",0)</f>
        <v>#REF!</v>
      </c>
      <c r="BP16" t="e">
        <f>AND(#REF!,"AAAAAH3W/UM=")</f>
        <v>#REF!</v>
      </c>
      <c r="BQ16" t="e">
        <f>AND(#REF!,"AAAAAH3W/UQ=")</f>
        <v>#REF!</v>
      </c>
      <c r="BR16" t="e">
        <f>AND(#REF!,"AAAAAH3W/UU=")</f>
        <v>#REF!</v>
      </c>
      <c r="BS16" t="e">
        <f>AND(#REF!,"AAAAAH3W/UY=")</f>
        <v>#REF!</v>
      </c>
      <c r="BT16" t="e">
        <f>AND(#REF!,"AAAAAH3W/Uc=")</f>
        <v>#REF!</v>
      </c>
      <c r="BU16" t="e">
        <f>AND(#REF!,"AAAAAH3W/Ug=")</f>
        <v>#REF!</v>
      </c>
      <c r="BV16" t="e">
        <f>AND(#REF!,"AAAAAH3W/Uk=")</f>
        <v>#REF!</v>
      </c>
      <c r="BW16" t="e">
        <f>AND(#REF!,"AAAAAH3W/Uo=")</f>
        <v>#REF!</v>
      </c>
      <c r="BX16" t="e">
        <f>AND(#REF!,"AAAAAH3W/Us=")</f>
        <v>#REF!</v>
      </c>
      <c r="BY16" t="e">
        <f>AND(#REF!,"AAAAAH3W/Uw=")</f>
        <v>#REF!</v>
      </c>
      <c r="BZ16" t="e">
        <f>AND(#REF!,"AAAAAH3W/U0=")</f>
        <v>#REF!</v>
      </c>
      <c r="CA16" t="e">
        <f>AND(#REF!,"AAAAAH3W/U4=")</f>
        <v>#REF!</v>
      </c>
      <c r="CB16" t="e">
        <f>AND(#REF!,"AAAAAH3W/U8=")</f>
        <v>#REF!</v>
      </c>
      <c r="CC16" t="e">
        <f>AND(#REF!,"AAAAAH3W/VA=")</f>
        <v>#REF!</v>
      </c>
      <c r="CD16" t="e">
        <f>AND(#REF!,"AAAAAH3W/VE=")</f>
        <v>#REF!</v>
      </c>
      <c r="CE16" t="e">
        <f>AND(#REF!,"AAAAAH3W/VI=")</f>
        <v>#REF!</v>
      </c>
      <c r="CF16" t="e">
        <f>AND(#REF!,"AAAAAH3W/VM=")</f>
        <v>#REF!</v>
      </c>
      <c r="CG16" t="e">
        <f>AND(#REF!,"AAAAAH3W/VQ=")</f>
        <v>#REF!</v>
      </c>
      <c r="CH16" t="e">
        <f>AND(#REF!,"AAAAAH3W/VU=")</f>
        <v>#REF!</v>
      </c>
      <c r="CI16" t="e">
        <f>AND(#REF!,"AAAAAH3W/VY=")</f>
        <v>#REF!</v>
      </c>
      <c r="CJ16" t="e">
        <f>AND(#REF!,"AAAAAH3W/Vc=")</f>
        <v>#REF!</v>
      </c>
      <c r="CK16" t="e">
        <f>AND(#REF!,"AAAAAH3W/Vg=")</f>
        <v>#REF!</v>
      </c>
      <c r="CL16" t="e">
        <f>AND(#REF!,"AAAAAH3W/Vk=")</f>
        <v>#REF!</v>
      </c>
      <c r="CM16" t="e">
        <f>IF(#REF!,"AAAAAH3W/Vo=",0)</f>
        <v>#REF!</v>
      </c>
      <c r="CN16" t="e">
        <f>AND(#REF!,"AAAAAH3W/Vs=")</f>
        <v>#REF!</v>
      </c>
      <c r="CO16" t="e">
        <f>AND(#REF!,"AAAAAH3W/Vw=")</f>
        <v>#REF!</v>
      </c>
      <c r="CP16" t="e">
        <f>AND(#REF!,"AAAAAH3W/V0=")</f>
        <v>#REF!</v>
      </c>
      <c r="CQ16" t="e">
        <f>AND(#REF!,"AAAAAH3W/V4=")</f>
        <v>#REF!</v>
      </c>
      <c r="CR16" t="e">
        <f>AND(#REF!,"AAAAAH3W/V8=")</f>
        <v>#REF!</v>
      </c>
      <c r="CS16" t="e">
        <f>AND(#REF!,"AAAAAH3W/WA=")</f>
        <v>#REF!</v>
      </c>
      <c r="CT16" t="e">
        <f>AND(#REF!,"AAAAAH3W/WE=")</f>
        <v>#REF!</v>
      </c>
      <c r="CU16" t="e">
        <f>AND(#REF!,"AAAAAH3W/WI=")</f>
        <v>#REF!</v>
      </c>
      <c r="CV16" t="e">
        <f>AND(#REF!,"AAAAAH3W/WM=")</f>
        <v>#REF!</v>
      </c>
      <c r="CW16" t="e">
        <f>AND(#REF!,"AAAAAH3W/WQ=")</f>
        <v>#REF!</v>
      </c>
      <c r="CX16" t="e">
        <f>AND(#REF!,"AAAAAH3W/WU=")</f>
        <v>#REF!</v>
      </c>
      <c r="CY16" t="e">
        <f>AND(#REF!,"AAAAAH3W/WY=")</f>
        <v>#REF!</v>
      </c>
      <c r="CZ16" t="e">
        <f>AND(#REF!,"AAAAAH3W/Wc=")</f>
        <v>#REF!</v>
      </c>
      <c r="DA16" t="e">
        <f>AND(#REF!,"AAAAAH3W/Wg=")</f>
        <v>#REF!</v>
      </c>
      <c r="DB16" t="e">
        <f>AND(#REF!,"AAAAAH3W/Wk=")</f>
        <v>#REF!</v>
      </c>
      <c r="DC16" t="e">
        <f>AND(#REF!,"AAAAAH3W/Wo=")</f>
        <v>#REF!</v>
      </c>
      <c r="DD16" t="e">
        <f>AND(#REF!,"AAAAAH3W/Ws=")</f>
        <v>#REF!</v>
      </c>
      <c r="DE16" t="e">
        <f>AND(#REF!,"AAAAAH3W/Ww=")</f>
        <v>#REF!</v>
      </c>
      <c r="DF16" t="e">
        <f>AND(#REF!,"AAAAAH3W/W0=")</f>
        <v>#REF!</v>
      </c>
      <c r="DG16" t="e">
        <f>AND(#REF!,"AAAAAH3W/W4=")</f>
        <v>#REF!</v>
      </c>
      <c r="DH16" t="e">
        <f>AND(#REF!,"AAAAAH3W/W8=")</f>
        <v>#REF!</v>
      </c>
      <c r="DI16" t="e">
        <f>AND(#REF!,"AAAAAH3W/XA=")</f>
        <v>#REF!</v>
      </c>
      <c r="DJ16" t="e">
        <f>AND(#REF!,"AAAAAH3W/XE=")</f>
        <v>#REF!</v>
      </c>
      <c r="DK16" t="e">
        <f>IF(#REF!,"AAAAAH3W/XI=",0)</f>
        <v>#REF!</v>
      </c>
      <c r="DL16" t="e">
        <f>AND(#REF!,"AAAAAH3W/XM=")</f>
        <v>#REF!</v>
      </c>
      <c r="DM16" t="e">
        <f>AND(#REF!,"AAAAAH3W/XQ=")</f>
        <v>#REF!</v>
      </c>
      <c r="DN16" t="e">
        <f>AND(#REF!,"AAAAAH3W/XU=")</f>
        <v>#REF!</v>
      </c>
      <c r="DO16" t="e">
        <f>AND(#REF!,"AAAAAH3W/XY=")</f>
        <v>#REF!</v>
      </c>
      <c r="DP16" t="e">
        <f>AND(#REF!,"AAAAAH3W/Xc=")</f>
        <v>#REF!</v>
      </c>
      <c r="DQ16" t="e">
        <f>AND(#REF!,"AAAAAH3W/Xg=")</f>
        <v>#REF!</v>
      </c>
      <c r="DR16" t="e">
        <f>AND(#REF!,"AAAAAH3W/Xk=")</f>
        <v>#REF!</v>
      </c>
      <c r="DS16" t="e">
        <f>AND(#REF!,"AAAAAH3W/Xo=")</f>
        <v>#REF!</v>
      </c>
      <c r="DT16" t="e">
        <f>AND(#REF!,"AAAAAH3W/Xs=")</f>
        <v>#REF!</v>
      </c>
      <c r="DU16" t="e">
        <f>AND(#REF!,"AAAAAH3W/Xw=")</f>
        <v>#REF!</v>
      </c>
      <c r="DV16" t="e">
        <f>AND(#REF!,"AAAAAH3W/X0=")</f>
        <v>#REF!</v>
      </c>
      <c r="DW16" t="e">
        <f>AND(#REF!,"AAAAAH3W/X4=")</f>
        <v>#REF!</v>
      </c>
      <c r="DX16" t="e">
        <f>AND(#REF!,"AAAAAH3W/X8=")</f>
        <v>#REF!</v>
      </c>
      <c r="DY16" t="e">
        <f>AND(#REF!,"AAAAAH3W/YA=")</f>
        <v>#REF!</v>
      </c>
      <c r="DZ16" t="e">
        <f>AND(#REF!,"AAAAAH3W/YE=")</f>
        <v>#REF!</v>
      </c>
      <c r="EA16" t="e">
        <f>AND(#REF!,"AAAAAH3W/YI=")</f>
        <v>#REF!</v>
      </c>
      <c r="EB16" t="e">
        <f>AND(#REF!,"AAAAAH3W/YM=")</f>
        <v>#REF!</v>
      </c>
      <c r="EC16" t="e">
        <f>AND(#REF!,"AAAAAH3W/YQ=")</f>
        <v>#REF!</v>
      </c>
      <c r="ED16" t="e">
        <f>AND(#REF!,"AAAAAH3W/YU=")</f>
        <v>#REF!</v>
      </c>
      <c r="EE16" t="e">
        <f>AND(#REF!,"AAAAAH3W/YY=")</f>
        <v>#REF!</v>
      </c>
      <c r="EF16" t="e">
        <f>AND(#REF!,"AAAAAH3W/Yc=")</f>
        <v>#REF!</v>
      </c>
      <c r="EG16" t="e">
        <f>AND(#REF!,"AAAAAH3W/Yg=")</f>
        <v>#REF!</v>
      </c>
      <c r="EH16" t="e">
        <f>AND(#REF!,"AAAAAH3W/Yk=")</f>
        <v>#REF!</v>
      </c>
      <c r="EI16" t="e">
        <f>IF(#REF!,"AAAAAH3W/Yo=",0)</f>
        <v>#REF!</v>
      </c>
      <c r="EJ16" t="e">
        <f>AND(#REF!,"AAAAAH3W/Ys=")</f>
        <v>#REF!</v>
      </c>
      <c r="EK16" t="e">
        <f>AND(#REF!,"AAAAAH3W/Yw=")</f>
        <v>#REF!</v>
      </c>
      <c r="EL16" t="e">
        <f>AND(#REF!,"AAAAAH3W/Y0=")</f>
        <v>#REF!</v>
      </c>
      <c r="EM16" t="e">
        <f>AND(#REF!,"AAAAAH3W/Y4=")</f>
        <v>#REF!</v>
      </c>
      <c r="EN16" t="e">
        <f>AND(#REF!,"AAAAAH3W/Y8=")</f>
        <v>#REF!</v>
      </c>
      <c r="EO16" t="e">
        <f>AND(#REF!,"AAAAAH3W/ZA=")</f>
        <v>#REF!</v>
      </c>
      <c r="EP16" t="e">
        <f>AND(#REF!,"AAAAAH3W/ZE=")</f>
        <v>#REF!</v>
      </c>
      <c r="EQ16" t="e">
        <f>AND(#REF!,"AAAAAH3W/ZI=")</f>
        <v>#REF!</v>
      </c>
      <c r="ER16" t="e">
        <f>AND(#REF!,"AAAAAH3W/ZM=")</f>
        <v>#REF!</v>
      </c>
      <c r="ES16" t="e">
        <f>AND(#REF!,"AAAAAH3W/ZQ=")</f>
        <v>#REF!</v>
      </c>
      <c r="ET16" t="e">
        <f>AND(#REF!,"AAAAAH3W/ZU=")</f>
        <v>#REF!</v>
      </c>
      <c r="EU16" t="e">
        <f>AND(#REF!,"AAAAAH3W/ZY=")</f>
        <v>#REF!</v>
      </c>
      <c r="EV16" t="e">
        <f>AND(#REF!,"AAAAAH3W/Zc=")</f>
        <v>#REF!</v>
      </c>
      <c r="EW16" t="e">
        <f>AND(#REF!,"AAAAAH3W/Zg=")</f>
        <v>#REF!</v>
      </c>
      <c r="EX16" t="e">
        <f>AND(#REF!,"AAAAAH3W/Zk=")</f>
        <v>#REF!</v>
      </c>
      <c r="EY16" t="e">
        <f>AND(#REF!,"AAAAAH3W/Zo=")</f>
        <v>#REF!</v>
      </c>
      <c r="EZ16" t="e">
        <f>AND(#REF!,"AAAAAH3W/Zs=")</f>
        <v>#REF!</v>
      </c>
      <c r="FA16" t="e">
        <f>AND(#REF!,"AAAAAH3W/Zw=")</f>
        <v>#REF!</v>
      </c>
      <c r="FB16" t="e">
        <f>AND(#REF!,"AAAAAH3W/Z0=")</f>
        <v>#REF!</v>
      </c>
      <c r="FC16" t="e">
        <f>AND(#REF!,"AAAAAH3W/Z4=")</f>
        <v>#REF!</v>
      </c>
      <c r="FD16" t="e">
        <f>AND(#REF!,"AAAAAH3W/Z8=")</f>
        <v>#REF!</v>
      </c>
      <c r="FE16" t="e">
        <f>AND(#REF!,"AAAAAH3W/aA=")</f>
        <v>#REF!</v>
      </c>
      <c r="FF16" t="e">
        <f>AND(#REF!,"AAAAAH3W/aE=")</f>
        <v>#REF!</v>
      </c>
      <c r="FG16" t="e">
        <f>IF(#REF!,"AAAAAH3W/aI=",0)</f>
        <v>#REF!</v>
      </c>
      <c r="FH16" t="e">
        <f>AND(#REF!,"AAAAAH3W/aM=")</f>
        <v>#REF!</v>
      </c>
      <c r="FI16" t="e">
        <f>AND(#REF!,"AAAAAH3W/aQ=")</f>
        <v>#REF!</v>
      </c>
      <c r="FJ16" t="e">
        <f>AND(#REF!,"AAAAAH3W/aU=")</f>
        <v>#REF!</v>
      </c>
      <c r="FK16" t="e">
        <f>AND(#REF!,"AAAAAH3W/aY=")</f>
        <v>#REF!</v>
      </c>
      <c r="FL16" t="e">
        <f>AND(#REF!,"AAAAAH3W/ac=")</f>
        <v>#REF!</v>
      </c>
      <c r="FM16" t="e">
        <f>AND(#REF!,"AAAAAH3W/ag=")</f>
        <v>#REF!</v>
      </c>
      <c r="FN16" t="e">
        <f>AND(#REF!,"AAAAAH3W/ak=")</f>
        <v>#REF!</v>
      </c>
      <c r="FO16" t="e">
        <f>AND(#REF!,"AAAAAH3W/ao=")</f>
        <v>#REF!</v>
      </c>
      <c r="FP16" t="e">
        <f>AND(#REF!,"AAAAAH3W/as=")</f>
        <v>#REF!</v>
      </c>
      <c r="FQ16" t="e">
        <f>AND(#REF!,"AAAAAH3W/aw=")</f>
        <v>#REF!</v>
      </c>
      <c r="FR16" t="e">
        <f>AND(#REF!,"AAAAAH3W/a0=")</f>
        <v>#REF!</v>
      </c>
      <c r="FS16" t="e">
        <f>AND(#REF!,"AAAAAH3W/a4=")</f>
        <v>#REF!</v>
      </c>
      <c r="FT16" t="e">
        <f>AND(#REF!,"AAAAAH3W/a8=")</f>
        <v>#REF!</v>
      </c>
      <c r="FU16" t="e">
        <f>AND(#REF!,"AAAAAH3W/bA=")</f>
        <v>#REF!</v>
      </c>
      <c r="FV16" t="e">
        <f>AND(#REF!,"AAAAAH3W/bE=")</f>
        <v>#REF!</v>
      </c>
      <c r="FW16" t="e">
        <f>AND(#REF!,"AAAAAH3W/bI=")</f>
        <v>#REF!</v>
      </c>
      <c r="FX16" t="e">
        <f>AND(#REF!,"AAAAAH3W/bM=")</f>
        <v>#REF!</v>
      </c>
      <c r="FY16" t="e">
        <f>AND(#REF!,"AAAAAH3W/bQ=")</f>
        <v>#REF!</v>
      </c>
      <c r="FZ16" t="e">
        <f>AND(#REF!,"AAAAAH3W/bU=")</f>
        <v>#REF!</v>
      </c>
      <c r="GA16" t="e">
        <f>AND(#REF!,"AAAAAH3W/bY=")</f>
        <v>#REF!</v>
      </c>
      <c r="GB16" t="e">
        <f>AND(#REF!,"AAAAAH3W/bc=")</f>
        <v>#REF!</v>
      </c>
      <c r="GC16" t="e">
        <f>AND(#REF!,"AAAAAH3W/bg=")</f>
        <v>#REF!</v>
      </c>
      <c r="GD16" t="e">
        <f>AND(#REF!,"AAAAAH3W/bk=")</f>
        <v>#REF!</v>
      </c>
      <c r="GE16" t="e">
        <f>IF(#REF!,"AAAAAH3W/bo=",0)</f>
        <v>#REF!</v>
      </c>
      <c r="GF16" t="e">
        <f>AND(#REF!,"AAAAAH3W/bs=")</f>
        <v>#REF!</v>
      </c>
      <c r="GG16" t="e">
        <f>AND(#REF!,"AAAAAH3W/bw=")</f>
        <v>#REF!</v>
      </c>
      <c r="GH16" t="e">
        <f>AND(#REF!,"AAAAAH3W/b0=")</f>
        <v>#REF!</v>
      </c>
      <c r="GI16" t="e">
        <f>AND(#REF!,"AAAAAH3W/b4=")</f>
        <v>#REF!</v>
      </c>
      <c r="GJ16" t="e">
        <f>AND(#REF!,"AAAAAH3W/b8=")</f>
        <v>#REF!</v>
      </c>
      <c r="GK16" t="e">
        <f>AND(#REF!,"AAAAAH3W/cA=")</f>
        <v>#REF!</v>
      </c>
      <c r="GL16" t="e">
        <f>AND(#REF!,"AAAAAH3W/cE=")</f>
        <v>#REF!</v>
      </c>
      <c r="GM16" t="e">
        <f>AND(#REF!,"AAAAAH3W/cI=")</f>
        <v>#REF!</v>
      </c>
      <c r="GN16" t="e">
        <f>AND(#REF!,"AAAAAH3W/cM=")</f>
        <v>#REF!</v>
      </c>
      <c r="GO16" t="e">
        <f>AND(#REF!,"AAAAAH3W/cQ=")</f>
        <v>#REF!</v>
      </c>
      <c r="GP16" t="e">
        <f>AND(#REF!,"AAAAAH3W/cU=")</f>
        <v>#REF!</v>
      </c>
      <c r="GQ16" t="e">
        <f>AND(#REF!,"AAAAAH3W/cY=")</f>
        <v>#REF!</v>
      </c>
      <c r="GR16" t="e">
        <f>AND(#REF!,"AAAAAH3W/cc=")</f>
        <v>#REF!</v>
      </c>
      <c r="GS16" t="e">
        <f>AND(#REF!,"AAAAAH3W/cg=")</f>
        <v>#REF!</v>
      </c>
      <c r="GT16" t="e">
        <f>AND(#REF!,"AAAAAH3W/ck=")</f>
        <v>#REF!</v>
      </c>
      <c r="GU16" t="e">
        <f>AND(#REF!,"AAAAAH3W/co=")</f>
        <v>#REF!</v>
      </c>
      <c r="GV16" t="e">
        <f>AND(#REF!,"AAAAAH3W/cs=")</f>
        <v>#REF!</v>
      </c>
      <c r="GW16" t="e">
        <f>AND(#REF!,"AAAAAH3W/cw=")</f>
        <v>#REF!</v>
      </c>
      <c r="GX16" t="e">
        <f>AND(#REF!,"AAAAAH3W/c0=")</f>
        <v>#REF!</v>
      </c>
      <c r="GY16" t="e">
        <f>AND(#REF!,"AAAAAH3W/c4=")</f>
        <v>#REF!</v>
      </c>
      <c r="GZ16" t="e">
        <f>AND(#REF!,"AAAAAH3W/c8=")</f>
        <v>#REF!</v>
      </c>
      <c r="HA16" t="e">
        <f>AND(#REF!,"AAAAAH3W/dA=")</f>
        <v>#REF!</v>
      </c>
      <c r="HB16" t="e">
        <f>AND(#REF!,"AAAAAH3W/dE=")</f>
        <v>#REF!</v>
      </c>
      <c r="HC16" t="e">
        <f>IF(#REF!,"AAAAAH3W/dI=",0)</f>
        <v>#REF!</v>
      </c>
      <c r="HD16" t="e">
        <f>AND(#REF!,"AAAAAH3W/dM=")</f>
        <v>#REF!</v>
      </c>
      <c r="HE16" t="e">
        <f>AND(#REF!,"AAAAAH3W/dQ=")</f>
        <v>#REF!</v>
      </c>
      <c r="HF16" t="e">
        <f>AND(#REF!,"AAAAAH3W/dU=")</f>
        <v>#REF!</v>
      </c>
      <c r="HG16" t="e">
        <f>AND(#REF!,"AAAAAH3W/dY=")</f>
        <v>#REF!</v>
      </c>
      <c r="HH16" t="e">
        <f>AND(#REF!,"AAAAAH3W/dc=")</f>
        <v>#REF!</v>
      </c>
      <c r="HI16" t="e">
        <f>AND(#REF!,"AAAAAH3W/dg=")</f>
        <v>#REF!</v>
      </c>
      <c r="HJ16" t="e">
        <f>AND(#REF!,"AAAAAH3W/dk=")</f>
        <v>#REF!</v>
      </c>
      <c r="HK16" t="e">
        <f>AND(#REF!,"AAAAAH3W/do=")</f>
        <v>#REF!</v>
      </c>
      <c r="HL16" t="e">
        <f>AND(#REF!,"AAAAAH3W/ds=")</f>
        <v>#REF!</v>
      </c>
      <c r="HM16" t="e">
        <f>AND(#REF!,"AAAAAH3W/dw=")</f>
        <v>#REF!</v>
      </c>
      <c r="HN16" t="e">
        <f>AND(#REF!,"AAAAAH3W/d0=")</f>
        <v>#REF!</v>
      </c>
      <c r="HO16" t="e">
        <f>AND(#REF!,"AAAAAH3W/d4=")</f>
        <v>#REF!</v>
      </c>
      <c r="HP16" t="e">
        <f>AND(#REF!,"AAAAAH3W/d8=")</f>
        <v>#REF!</v>
      </c>
      <c r="HQ16" t="e">
        <f>AND(#REF!,"AAAAAH3W/eA=")</f>
        <v>#REF!</v>
      </c>
      <c r="HR16" t="e">
        <f>AND(#REF!,"AAAAAH3W/eE=")</f>
        <v>#REF!</v>
      </c>
      <c r="HS16" t="e">
        <f>AND(#REF!,"AAAAAH3W/eI=")</f>
        <v>#REF!</v>
      </c>
      <c r="HT16" t="e">
        <f>AND(#REF!,"AAAAAH3W/eM=")</f>
        <v>#REF!</v>
      </c>
      <c r="HU16" t="e">
        <f>AND(#REF!,"AAAAAH3W/eQ=")</f>
        <v>#REF!</v>
      </c>
      <c r="HV16" t="e">
        <f>AND(#REF!,"AAAAAH3W/eU=")</f>
        <v>#REF!</v>
      </c>
      <c r="HW16" t="e">
        <f>AND(#REF!,"AAAAAH3W/eY=")</f>
        <v>#REF!</v>
      </c>
      <c r="HX16" t="e">
        <f>AND(#REF!,"AAAAAH3W/ec=")</f>
        <v>#REF!</v>
      </c>
      <c r="HY16" t="e">
        <f>AND(#REF!,"AAAAAH3W/eg=")</f>
        <v>#REF!</v>
      </c>
      <c r="HZ16" t="e">
        <f>AND(#REF!,"AAAAAH3W/ek=")</f>
        <v>#REF!</v>
      </c>
      <c r="IA16" t="e">
        <f>IF(#REF!,"AAAAAH3W/eo=",0)</f>
        <v>#REF!</v>
      </c>
      <c r="IB16" t="e">
        <f>AND(#REF!,"AAAAAH3W/es=")</f>
        <v>#REF!</v>
      </c>
      <c r="IC16" t="e">
        <f>AND(#REF!,"AAAAAH3W/ew=")</f>
        <v>#REF!</v>
      </c>
      <c r="ID16" t="e">
        <f>AND(#REF!,"AAAAAH3W/e0=")</f>
        <v>#REF!</v>
      </c>
      <c r="IE16" t="e">
        <f>AND(#REF!,"AAAAAH3W/e4=")</f>
        <v>#REF!</v>
      </c>
      <c r="IF16" t="e">
        <f>AND(#REF!,"AAAAAH3W/e8=")</f>
        <v>#REF!</v>
      </c>
      <c r="IG16" t="e">
        <f>AND(#REF!,"AAAAAH3W/fA=")</f>
        <v>#REF!</v>
      </c>
      <c r="IH16" t="e">
        <f>AND(#REF!,"AAAAAH3W/fE=")</f>
        <v>#REF!</v>
      </c>
      <c r="II16" t="e">
        <f>AND(#REF!,"AAAAAH3W/fI=")</f>
        <v>#REF!</v>
      </c>
      <c r="IJ16" t="e">
        <f>AND(#REF!,"AAAAAH3W/fM=")</f>
        <v>#REF!</v>
      </c>
      <c r="IK16" t="e">
        <f>AND(#REF!,"AAAAAH3W/fQ=")</f>
        <v>#REF!</v>
      </c>
      <c r="IL16" t="e">
        <f>AND(#REF!,"AAAAAH3W/fU=")</f>
        <v>#REF!</v>
      </c>
      <c r="IM16" t="e">
        <f>AND(#REF!,"AAAAAH3W/fY=")</f>
        <v>#REF!</v>
      </c>
      <c r="IN16" t="e">
        <f>AND(#REF!,"AAAAAH3W/fc=")</f>
        <v>#REF!</v>
      </c>
      <c r="IO16" t="e">
        <f>AND(#REF!,"AAAAAH3W/fg=")</f>
        <v>#REF!</v>
      </c>
      <c r="IP16" t="e">
        <f>AND(#REF!,"AAAAAH3W/fk=")</f>
        <v>#REF!</v>
      </c>
      <c r="IQ16" t="e">
        <f>AND(#REF!,"AAAAAH3W/fo=")</f>
        <v>#REF!</v>
      </c>
      <c r="IR16" t="e">
        <f>AND(#REF!,"AAAAAH3W/fs=")</f>
        <v>#REF!</v>
      </c>
      <c r="IS16" t="e">
        <f>AND(#REF!,"AAAAAH3W/fw=")</f>
        <v>#REF!</v>
      </c>
      <c r="IT16" t="e">
        <f>AND(#REF!,"AAAAAH3W/f0=")</f>
        <v>#REF!</v>
      </c>
      <c r="IU16" t="e">
        <f>AND(#REF!,"AAAAAH3W/f4=")</f>
        <v>#REF!</v>
      </c>
      <c r="IV16" t="e">
        <f>AND(#REF!,"AAAAAH3W/f8=")</f>
        <v>#REF!</v>
      </c>
    </row>
    <row r="17" spans="1:243">
      <c r="A17" t="e">
        <f>AND(#REF!,"AAAAAG7//wA=")</f>
        <v>#REF!</v>
      </c>
      <c r="B17" t="e">
        <f>AND(#REF!,"AAAAAG7//wE=")</f>
        <v>#REF!</v>
      </c>
      <c r="C17" t="e">
        <f>IF(#REF!,"AAAAAG7//wI=",0)</f>
        <v>#REF!</v>
      </c>
      <c r="D17" t="e">
        <f>AND(#REF!,"AAAAAG7//wM=")</f>
        <v>#REF!</v>
      </c>
      <c r="E17" t="e">
        <f>AND(#REF!,"AAAAAG7//wQ=")</f>
        <v>#REF!</v>
      </c>
      <c r="F17" t="e">
        <f>AND(#REF!,"AAAAAG7//wU=")</f>
        <v>#REF!</v>
      </c>
      <c r="G17" t="e">
        <f>AND(#REF!,"AAAAAG7//wY=")</f>
        <v>#REF!</v>
      </c>
      <c r="H17" t="e">
        <f>AND(#REF!,"AAAAAG7//wc=")</f>
        <v>#REF!</v>
      </c>
      <c r="I17" t="e">
        <f>AND(#REF!,"AAAAAG7//wg=")</f>
        <v>#REF!</v>
      </c>
      <c r="J17" t="e">
        <f>AND(#REF!,"AAAAAG7//wk=")</f>
        <v>#REF!</v>
      </c>
      <c r="K17" t="e">
        <f>AND(#REF!,"AAAAAG7//wo=")</f>
        <v>#REF!</v>
      </c>
      <c r="L17" t="e">
        <f>AND(#REF!,"AAAAAG7//ws=")</f>
        <v>#REF!</v>
      </c>
      <c r="M17" t="e">
        <f>AND(#REF!,"AAAAAG7//ww=")</f>
        <v>#REF!</v>
      </c>
      <c r="N17" t="e">
        <f>AND(#REF!,"AAAAAG7//w0=")</f>
        <v>#REF!</v>
      </c>
      <c r="O17" t="e">
        <f>AND(#REF!,"AAAAAG7//w4=")</f>
        <v>#REF!</v>
      </c>
      <c r="P17" t="e">
        <f>AND(#REF!,"AAAAAG7//w8=")</f>
        <v>#REF!</v>
      </c>
      <c r="Q17" t="e">
        <f>AND(#REF!,"AAAAAG7//xA=")</f>
        <v>#REF!</v>
      </c>
      <c r="R17" t="e">
        <f>AND(#REF!,"AAAAAG7//xE=")</f>
        <v>#REF!</v>
      </c>
      <c r="S17" t="e">
        <f>AND(#REF!,"AAAAAG7//xI=")</f>
        <v>#REF!</v>
      </c>
      <c r="T17" t="e">
        <f>AND(#REF!,"AAAAAG7//xM=")</f>
        <v>#REF!</v>
      </c>
      <c r="U17" t="e">
        <f>AND(#REF!,"AAAAAG7//xQ=")</f>
        <v>#REF!</v>
      </c>
      <c r="V17" t="e">
        <f>AND(#REF!,"AAAAAG7//xU=")</f>
        <v>#REF!</v>
      </c>
      <c r="W17" t="e">
        <f>AND(#REF!,"AAAAAG7//xY=")</f>
        <v>#REF!</v>
      </c>
      <c r="X17" t="e">
        <f>AND(#REF!,"AAAAAG7//xc=")</f>
        <v>#REF!</v>
      </c>
      <c r="Y17" t="e">
        <f>AND(#REF!,"AAAAAG7//xg=")</f>
        <v>#REF!</v>
      </c>
      <c r="Z17" t="e">
        <f>AND(#REF!,"AAAAAG7//xk=")</f>
        <v>#REF!</v>
      </c>
      <c r="AA17" t="e">
        <f>IF(#REF!,"AAAAAG7//xo=",0)</f>
        <v>#REF!</v>
      </c>
      <c r="AB17" t="e">
        <f>AND(#REF!,"AAAAAG7//xs=")</f>
        <v>#REF!</v>
      </c>
      <c r="AC17" t="e">
        <f>AND(#REF!,"AAAAAG7//xw=")</f>
        <v>#REF!</v>
      </c>
      <c r="AD17" t="e">
        <f>AND(#REF!,"AAAAAG7//x0=")</f>
        <v>#REF!</v>
      </c>
      <c r="AE17" t="e">
        <f>AND(#REF!,"AAAAAG7//x4=")</f>
        <v>#REF!</v>
      </c>
      <c r="AF17" t="e">
        <f>AND(#REF!,"AAAAAG7//x8=")</f>
        <v>#REF!</v>
      </c>
      <c r="AG17" t="e">
        <f>AND(#REF!,"AAAAAG7//yA=")</f>
        <v>#REF!</v>
      </c>
      <c r="AH17" t="e">
        <f>AND(#REF!,"AAAAAG7//yE=")</f>
        <v>#REF!</v>
      </c>
      <c r="AI17" t="e">
        <f>AND(#REF!,"AAAAAG7//yI=")</f>
        <v>#REF!</v>
      </c>
      <c r="AJ17" t="e">
        <f>AND(#REF!,"AAAAAG7//yM=")</f>
        <v>#REF!</v>
      </c>
      <c r="AK17" t="e">
        <f>AND(#REF!,"AAAAAG7//yQ=")</f>
        <v>#REF!</v>
      </c>
      <c r="AL17" t="e">
        <f>AND(#REF!,"AAAAAG7//yU=")</f>
        <v>#REF!</v>
      </c>
      <c r="AM17" t="e">
        <f>AND(#REF!,"AAAAAG7//yY=")</f>
        <v>#REF!</v>
      </c>
      <c r="AN17" t="e">
        <f>AND(#REF!,"AAAAAG7//yc=")</f>
        <v>#REF!</v>
      </c>
      <c r="AO17" t="e">
        <f>AND(#REF!,"AAAAAG7//yg=")</f>
        <v>#REF!</v>
      </c>
      <c r="AP17" t="e">
        <f>AND(#REF!,"AAAAAG7//yk=")</f>
        <v>#REF!</v>
      </c>
      <c r="AQ17" t="e">
        <f>AND(#REF!,"AAAAAG7//yo=")</f>
        <v>#REF!</v>
      </c>
      <c r="AR17" t="e">
        <f>AND(#REF!,"AAAAAG7//ys=")</f>
        <v>#REF!</v>
      </c>
      <c r="AS17" t="e">
        <f>AND(#REF!,"AAAAAG7//yw=")</f>
        <v>#REF!</v>
      </c>
      <c r="AT17" t="e">
        <f>AND(#REF!,"AAAAAG7//y0=")</f>
        <v>#REF!</v>
      </c>
      <c r="AU17" t="e">
        <f>AND(#REF!,"AAAAAG7//y4=")</f>
        <v>#REF!</v>
      </c>
      <c r="AV17" t="e">
        <f>AND(#REF!,"AAAAAG7//y8=")</f>
        <v>#REF!</v>
      </c>
      <c r="AW17" t="e">
        <f>AND(#REF!,"AAAAAG7//zA=")</f>
        <v>#REF!</v>
      </c>
      <c r="AX17" t="e">
        <f>AND(#REF!,"AAAAAG7//zE=")</f>
        <v>#REF!</v>
      </c>
      <c r="AY17" t="e">
        <f>IF(#REF!,"AAAAAG7//zI=",0)</f>
        <v>#REF!</v>
      </c>
      <c r="AZ17" t="e">
        <f>AND(#REF!,"AAAAAG7//zM=")</f>
        <v>#REF!</v>
      </c>
      <c r="BA17" t="e">
        <f>AND(#REF!,"AAAAAG7//zQ=")</f>
        <v>#REF!</v>
      </c>
      <c r="BB17" t="e">
        <f>AND(#REF!,"AAAAAG7//zU=")</f>
        <v>#REF!</v>
      </c>
      <c r="BC17" t="e">
        <f>AND(#REF!,"AAAAAG7//zY=")</f>
        <v>#REF!</v>
      </c>
      <c r="BD17" t="e">
        <f>AND(#REF!,"AAAAAG7//zc=")</f>
        <v>#REF!</v>
      </c>
      <c r="BE17" t="e">
        <f>AND(#REF!,"AAAAAG7//zg=")</f>
        <v>#REF!</v>
      </c>
      <c r="BF17" t="e">
        <f>AND(#REF!,"AAAAAG7//zk=")</f>
        <v>#REF!</v>
      </c>
      <c r="BG17" t="e">
        <f>AND(#REF!,"AAAAAG7//zo=")</f>
        <v>#REF!</v>
      </c>
      <c r="BH17" t="e">
        <f>AND(#REF!,"AAAAAG7//zs=")</f>
        <v>#REF!</v>
      </c>
      <c r="BI17" t="e">
        <f>AND(#REF!,"AAAAAG7//zw=")</f>
        <v>#REF!</v>
      </c>
      <c r="BJ17" t="e">
        <f>AND(#REF!,"AAAAAG7//z0=")</f>
        <v>#REF!</v>
      </c>
      <c r="BK17" t="e">
        <f>AND(#REF!,"AAAAAG7//z4=")</f>
        <v>#REF!</v>
      </c>
      <c r="BL17" t="e">
        <f>AND(#REF!,"AAAAAG7//z8=")</f>
        <v>#REF!</v>
      </c>
      <c r="BM17" t="e">
        <f>AND(#REF!,"AAAAAG7//0A=")</f>
        <v>#REF!</v>
      </c>
      <c r="BN17" t="e">
        <f>AND(#REF!,"AAAAAG7//0E=")</f>
        <v>#REF!</v>
      </c>
      <c r="BO17" t="e">
        <f>AND(#REF!,"AAAAAG7//0I=")</f>
        <v>#REF!</v>
      </c>
      <c r="BP17" t="e">
        <f>AND(#REF!,"AAAAAG7//0M=")</f>
        <v>#REF!</v>
      </c>
      <c r="BQ17" t="e">
        <f>AND(#REF!,"AAAAAG7//0Q=")</f>
        <v>#REF!</v>
      </c>
      <c r="BR17" t="e">
        <f>AND(#REF!,"AAAAAG7//0U=")</f>
        <v>#REF!</v>
      </c>
      <c r="BS17" t="e">
        <f>AND(#REF!,"AAAAAG7//0Y=")</f>
        <v>#REF!</v>
      </c>
      <c r="BT17" t="e">
        <f>AND(#REF!,"AAAAAG7//0c=")</f>
        <v>#REF!</v>
      </c>
      <c r="BU17" t="e">
        <f>AND(#REF!,"AAAAAG7//0g=")</f>
        <v>#REF!</v>
      </c>
      <c r="BV17" t="e">
        <f>AND(#REF!,"AAAAAG7//0k=")</f>
        <v>#REF!</v>
      </c>
      <c r="BW17" t="e">
        <f>IF(#REF!,"AAAAAG7//0o=",0)</f>
        <v>#REF!</v>
      </c>
      <c r="BX17" t="e">
        <f>AND(#REF!,"AAAAAG7//0s=")</f>
        <v>#REF!</v>
      </c>
      <c r="BY17" t="e">
        <f>AND(#REF!,"AAAAAG7//0w=")</f>
        <v>#REF!</v>
      </c>
      <c r="BZ17" t="e">
        <f>AND(#REF!,"AAAAAG7//00=")</f>
        <v>#REF!</v>
      </c>
      <c r="CA17" t="e">
        <f>AND(#REF!,"AAAAAG7//04=")</f>
        <v>#REF!</v>
      </c>
      <c r="CB17" t="e">
        <f>AND(#REF!,"AAAAAG7//08=")</f>
        <v>#REF!</v>
      </c>
      <c r="CC17" t="e">
        <f>AND(#REF!,"AAAAAG7//1A=")</f>
        <v>#REF!</v>
      </c>
      <c r="CD17" t="e">
        <f>AND(#REF!,"AAAAAG7//1E=")</f>
        <v>#REF!</v>
      </c>
      <c r="CE17" t="e">
        <f>AND(#REF!,"AAAAAG7//1I=")</f>
        <v>#REF!</v>
      </c>
      <c r="CF17" t="e">
        <f>AND(#REF!,"AAAAAG7//1M=")</f>
        <v>#REF!</v>
      </c>
      <c r="CG17" t="e">
        <f>AND(#REF!,"AAAAAG7//1Q=")</f>
        <v>#REF!</v>
      </c>
      <c r="CH17" t="e">
        <f>AND(#REF!,"AAAAAG7//1U=")</f>
        <v>#REF!</v>
      </c>
      <c r="CI17" t="e">
        <f>AND(#REF!,"AAAAAG7//1Y=")</f>
        <v>#REF!</v>
      </c>
      <c r="CJ17" t="e">
        <f>AND(#REF!,"AAAAAG7//1c=")</f>
        <v>#REF!</v>
      </c>
      <c r="CK17" t="e">
        <f>AND(#REF!,"AAAAAG7//1g=")</f>
        <v>#REF!</v>
      </c>
      <c r="CL17" t="e">
        <f>AND(#REF!,"AAAAAG7//1k=")</f>
        <v>#REF!</v>
      </c>
      <c r="CM17" t="e">
        <f>AND(#REF!,"AAAAAG7//1o=")</f>
        <v>#REF!</v>
      </c>
      <c r="CN17" t="e">
        <f>AND(#REF!,"AAAAAG7//1s=")</f>
        <v>#REF!</v>
      </c>
      <c r="CO17" t="e">
        <f>AND(#REF!,"AAAAAG7//1w=")</f>
        <v>#REF!</v>
      </c>
      <c r="CP17" t="e">
        <f>AND(#REF!,"AAAAAG7//10=")</f>
        <v>#REF!</v>
      </c>
      <c r="CQ17" t="e">
        <f>AND(#REF!,"AAAAAG7//14=")</f>
        <v>#REF!</v>
      </c>
      <c r="CR17" t="e">
        <f>AND(#REF!,"AAAAAG7//18=")</f>
        <v>#REF!</v>
      </c>
      <c r="CS17" t="e">
        <f>AND(#REF!,"AAAAAG7//2A=")</f>
        <v>#REF!</v>
      </c>
      <c r="CT17" t="e">
        <f>AND(#REF!,"AAAAAG7//2E=")</f>
        <v>#REF!</v>
      </c>
      <c r="CU17" t="e">
        <f>IF(#REF!,"AAAAAG7//2I=",0)</f>
        <v>#REF!</v>
      </c>
      <c r="CV17" t="e">
        <f>AND(#REF!,"AAAAAG7//2M=")</f>
        <v>#REF!</v>
      </c>
      <c r="CW17" t="e">
        <f>AND(#REF!,"AAAAAG7//2Q=")</f>
        <v>#REF!</v>
      </c>
      <c r="CX17" t="e">
        <f>AND(#REF!,"AAAAAG7//2U=")</f>
        <v>#REF!</v>
      </c>
      <c r="CY17" t="e">
        <f>AND(#REF!,"AAAAAG7//2Y=")</f>
        <v>#REF!</v>
      </c>
      <c r="CZ17" t="e">
        <f>AND(#REF!,"AAAAAG7//2c=")</f>
        <v>#REF!</v>
      </c>
      <c r="DA17" t="e">
        <f>AND(#REF!,"AAAAAG7//2g=")</f>
        <v>#REF!</v>
      </c>
      <c r="DB17" t="e">
        <f>AND(#REF!,"AAAAAG7//2k=")</f>
        <v>#REF!</v>
      </c>
      <c r="DC17" t="e">
        <f>AND(#REF!,"AAAAAG7//2o=")</f>
        <v>#REF!</v>
      </c>
      <c r="DD17" t="e">
        <f>AND(#REF!,"AAAAAG7//2s=")</f>
        <v>#REF!</v>
      </c>
      <c r="DE17" t="e">
        <f>AND(#REF!,"AAAAAG7//2w=")</f>
        <v>#REF!</v>
      </c>
      <c r="DF17" t="e">
        <f>AND(#REF!,"AAAAAG7//20=")</f>
        <v>#REF!</v>
      </c>
      <c r="DG17" t="e">
        <f>AND(#REF!,"AAAAAG7//24=")</f>
        <v>#REF!</v>
      </c>
      <c r="DH17" t="e">
        <f>AND(#REF!,"AAAAAG7//28=")</f>
        <v>#REF!</v>
      </c>
      <c r="DI17" t="e">
        <f>AND(#REF!,"AAAAAG7//3A=")</f>
        <v>#REF!</v>
      </c>
      <c r="DJ17" t="e">
        <f>AND(#REF!,"AAAAAG7//3E=")</f>
        <v>#REF!</v>
      </c>
      <c r="DK17" t="e">
        <f>AND(#REF!,"AAAAAG7//3I=")</f>
        <v>#REF!</v>
      </c>
      <c r="DL17" t="e">
        <f>AND(#REF!,"AAAAAG7//3M=")</f>
        <v>#REF!</v>
      </c>
      <c r="DM17" t="e">
        <f>AND(#REF!,"AAAAAG7//3Q=")</f>
        <v>#REF!</v>
      </c>
      <c r="DN17" t="e">
        <f>AND(#REF!,"AAAAAG7//3U=")</f>
        <v>#REF!</v>
      </c>
      <c r="DO17" t="e">
        <f>AND(#REF!,"AAAAAG7//3Y=")</f>
        <v>#REF!</v>
      </c>
      <c r="DP17" t="e">
        <f>AND(#REF!,"AAAAAG7//3c=")</f>
        <v>#REF!</v>
      </c>
      <c r="DQ17" t="e">
        <f>AND(#REF!,"AAAAAG7//3g=")</f>
        <v>#REF!</v>
      </c>
      <c r="DR17" t="e">
        <f>AND(#REF!,"AAAAAG7//3k=")</f>
        <v>#REF!</v>
      </c>
      <c r="DS17" t="e">
        <f>IF(#REF!,"AAAAAG7//3o=",0)</f>
        <v>#REF!</v>
      </c>
      <c r="DT17" t="e">
        <f>AND(#REF!,"AAAAAG7//3s=")</f>
        <v>#REF!</v>
      </c>
      <c r="DU17" t="e">
        <f>AND(#REF!,"AAAAAG7//3w=")</f>
        <v>#REF!</v>
      </c>
      <c r="DV17" t="e">
        <f>AND(#REF!,"AAAAAG7//30=")</f>
        <v>#REF!</v>
      </c>
      <c r="DW17" t="e">
        <f>AND(#REF!,"AAAAAG7//34=")</f>
        <v>#REF!</v>
      </c>
      <c r="DX17" t="e">
        <f>AND(#REF!,"AAAAAG7//38=")</f>
        <v>#REF!</v>
      </c>
      <c r="DY17" t="e">
        <f>AND(#REF!,"AAAAAG7//4A=")</f>
        <v>#REF!</v>
      </c>
      <c r="DZ17" t="e">
        <f>AND(#REF!,"AAAAAG7//4E=")</f>
        <v>#REF!</v>
      </c>
      <c r="EA17" t="e">
        <f>AND(#REF!,"AAAAAG7//4I=")</f>
        <v>#REF!</v>
      </c>
      <c r="EB17" t="e">
        <f>AND(#REF!,"AAAAAG7//4M=")</f>
        <v>#REF!</v>
      </c>
      <c r="EC17" t="e">
        <f>AND(#REF!,"AAAAAG7//4Q=")</f>
        <v>#REF!</v>
      </c>
      <c r="ED17" t="e">
        <f>AND(#REF!,"AAAAAG7//4U=")</f>
        <v>#REF!</v>
      </c>
      <c r="EE17" t="e">
        <f>AND(#REF!,"AAAAAG7//4Y=")</f>
        <v>#REF!</v>
      </c>
      <c r="EF17" t="e">
        <f>AND(#REF!,"AAAAAG7//4c=")</f>
        <v>#REF!</v>
      </c>
      <c r="EG17" t="e">
        <f>AND(#REF!,"AAAAAG7//4g=")</f>
        <v>#REF!</v>
      </c>
      <c r="EH17" t="e">
        <f>AND(#REF!,"AAAAAG7//4k=")</f>
        <v>#REF!</v>
      </c>
      <c r="EI17" t="e">
        <f>AND(#REF!,"AAAAAG7//4o=")</f>
        <v>#REF!</v>
      </c>
      <c r="EJ17" t="e">
        <f>AND(#REF!,"AAAAAG7//4s=")</f>
        <v>#REF!</v>
      </c>
      <c r="EK17" t="e">
        <f>AND(#REF!,"AAAAAG7//4w=")</f>
        <v>#REF!</v>
      </c>
      <c r="EL17" t="e">
        <f>AND(#REF!,"AAAAAG7//40=")</f>
        <v>#REF!</v>
      </c>
      <c r="EM17" t="e">
        <f>AND(#REF!,"AAAAAG7//44=")</f>
        <v>#REF!</v>
      </c>
      <c r="EN17" t="e">
        <f>AND(#REF!,"AAAAAG7//48=")</f>
        <v>#REF!</v>
      </c>
      <c r="EO17" t="e">
        <f>AND(#REF!,"AAAAAG7//5A=")</f>
        <v>#REF!</v>
      </c>
      <c r="EP17" t="e">
        <f>AND(#REF!,"AAAAAG7//5E=")</f>
        <v>#REF!</v>
      </c>
      <c r="EQ17" t="e">
        <f>IF(#REF!,"AAAAAG7//5I=",0)</f>
        <v>#REF!</v>
      </c>
      <c r="ER17" t="e">
        <f>AND(#REF!,"AAAAAG7//5M=")</f>
        <v>#REF!</v>
      </c>
      <c r="ES17" t="e">
        <f>AND(#REF!,"AAAAAG7//5Q=")</f>
        <v>#REF!</v>
      </c>
      <c r="ET17" t="e">
        <f>AND(#REF!,"AAAAAG7//5U=")</f>
        <v>#REF!</v>
      </c>
      <c r="EU17" t="e">
        <f>AND(#REF!,"AAAAAG7//5Y=")</f>
        <v>#REF!</v>
      </c>
      <c r="EV17" t="e">
        <f>AND(#REF!,"AAAAAG7//5c=")</f>
        <v>#REF!</v>
      </c>
      <c r="EW17" t="e">
        <f>AND(#REF!,"AAAAAG7//5g=")</f>
        <v>#REF!</v>
      </c>
      <c r="EX17" t="e">
        <f>AND(#REF!,"AAAAAG7//5k=")</f>
        <v>#REF!</v>
      </c>
      <c r="EY17" t="e">
        <f>AND(#REF!,"AAAAAG7//5o=")</f>
        <v>#REF!</v>
      </c>
      <c r="EZ17" t="e">
        <f>AND(#REF!,"AAAAAG7//5s=")</f>
        <v>#REF!</v>
      </c>
      <c r="FA17" t="e">
        <f>AND(#REF!,"AAAAAG7//5w=")</f>
        <v>#REF!</v>
      </c>
      <c r="FB17" t="e">
        <f>AND(#REF!,"AAAAAG7//50=")</f>
        <v>#REF!</v>
      </c>
      <c r="FC17" t="e">
        <f>AND(#REF!,"AAAAAG7//54=")</f>
        <v>#REF!</v>
      </c>
      <c r="FD17" t="e">
        <f>AND(#REF!,"AAAAAG7//58=")</f>
        <v>#REF!</v>
      </c>
      <c r="FE17" t="e">
        <f>AND(#REF!,"AAAAAG7//6A=")</f>
        <v>#REF!</v>
      </c>
      <c r="FF17" t="e">
        <f>AND(#REF!,"AAAAAG7//6E=")</f>
        <v>#REF!</v>
      </c>
      <c r="FG17" t="e">
        <f>AND(#REF!,"AAAAAG7//6I=")</f>
        <v>#REF!</v>
      </c>
      <c r="FH17" t="e">
        <f>AND(#REF!,"AAAAAG7//6M=")</f>
        <v>#REF!</v>
      </c>
      <c r="FI17" t="e">
        <f>AND(#REF!,"AAAAAG7//6Q=")</f>
        <v>#REF!</v>
      </c>
      <c r="FJ17" t="e">
        <f>AND(#REF!,"AAAAAG7//6U=")</f>
        <v>#REF!</v>
      </c>
      <c r="FK17" t="e">
        <f>AND(#REF!,"AAAAAG7//6Y=")</f>
        <v>#REF!</v>
      </c>
      <c r="FL17" t="e">
        <f>AND(#REF!,"AAAAAG7//6c=")</f>
        <v>#REF!</v>
      </c>
      <c r="FM17" t="e">
        <f>AND(#REF!,"AAAAAG7//6g=")</f>
        <v>#REF!</v>
      </c>
      <c r="FN17" t="e">
        <f>AND(#REF!,"AAAAAG7//6k=")</f>
        <v>#REF!</v>
      </c>
      <c r="FO17" t="e">
        <f>IF(#REF!,"AAAAAG7//6o=",0)</f>
        <v>#REF!</v>
      </c>
      <c r="FP17" t="e">
        <f>AND(#REF!,"AAAAAG7//6s=")</f>
        <v>#REF!</v>
      </c>
      <c r="FQ17" t="e">
        <f>AND(#REF!,"AAAAAG7//6w=")</f>
        <v>#REF!</v>
      </c>
      <c r="FR17" t="e">
        <f>AND(#REF!,"AAAAAG7//60=")</f>
        <v>#REF!</v>
      </c>
      <c r="FS17" t="e">
        <f>AND(#REF!,"AAAAAG7//64=")</f>
        <v>#REF!</v>
      </c>
      <c r="FT17" t="e">
        <f>AND(#REF!,"AAAAAG7//68=")</f>
        <v>#REF!</v>
      </c>
      <c r="FU17" t="e">
        <f>AND(#REF!,"AAAAAG7//7A=")</f>
        <v>#REF!</v>
      </c>
      <c r="FV17" t="e">
        <f>AND(#REF!,"AAAAAG7//7E=")</f>
        <v>#REF!</v>
      </c>
      <c r="FW17" t="e">
        <f>AND(#REF!,"AAAAAG7//7I=")</f>
        <v>#REF!</v>
      </c>
      <c r="FX17" t="e">
        <f>AND(#REF!,"AAAAAG7//7M=")</f>
        <v>#REF!</v>
      </c>
      <c r="FY17" t="e">
        <f>AND(#REF!,"AAAAAG7//7Q=")</f>
        <v>#REF!</v>
      </c>
      <c r="FZ17" t="e">
        <f>AND(#REF!,"AAAAAG7//7U=")</f>
        <v>#REF!</v>
      </c>
      <c r="GA17" t="e">
        <f>AND(#REF!,"AAAAAG7//7Y=")</f>
        <v>#REF!</v>
      </c>
      <c r="GB17" t="e">
        <f>AND(#REF!,"AAAAAG7//7c=")</f>
        <v>#REF!</v>
      </c>
      <c r="GC17" t="e">
        <f>AND(#REF!,"AAAAAG7//7g=")</f>
        <v>#REF!</v>
      </c>
      <c r="GD17" t="e">
        <f>AND(#REF!,"AAAAAG7//7k=")</f>
        <v>#REF!</v>
      </c>
      <c r="GE17" t="e">
        <f>AND(#REF!,"AAAAAG7//7o=")</f>
        <v>#REF!</v>
      </c>
      <c r="GF17" t="e">
        <f>AND(#REF!,"AAAAAG7//7s=")</f>
        <v>#REF!</v>
      </c>
      <c r="GG17" t="e">
        <f>AND(#REF!,"AAAAAG7//7w=")</f>
        <v>#REF!</v>
      </c>
      <c r="GH17" t="e">
        <f>AND(#REF!,"AAAAAG7//70=")</f>
        <v>#REF!</v>
      </c>
      <c r="GI17" t="e">
        <f>AND(#REF!,"AAAAAG7//74=")</f>
        <v>#REF!</v>
      </c>
      <c r="GJ17" t="e">
        <f>AND(#REF!,"AAAAAG7//78=")</f>
        <v>#REF!</v>
      </c>
      <c r="GK17" t="e">
        <f>AND(#REF!,"AAAAAG7//8A=")</f>
        <v>#REF!</v>
      </c>
      <c r="GL17" t="e">
        <f>AND(#REF!,"AAAAAG7//8E=")</f>
        <v>#REF!</v>
      </c>
      <c r="GM17" t="e">
        <f>IF(#REF!,"AAAAAG7//8I=",0)</f>
        <v>#REF!</v>
      </c>
      <c r="GN17" t="e">
        <f>AND(#REF!,"AAAAAG7//8M=")</f>
        <v>#REF!</v>
      </c>
      <c r="GO17" t="e">
        <f>AND(#REF!,"AAAAAG7//8Q=")</f>
        <v>#REF!</v>
      </c>
      <c r="GP17" t="e">
        <f>AND(#REF!,"AAAAAG7//8U=")</f>
        <v>#REF!</v>
      </c>
      <c r="GQ17" t="e">
        <f>AND(#REF!,"AAAAAG7//8Y=")</f>
        <v>#REF!</v>
      </c>
      <c r="GR17" t="e">
        <f>AND(#REF!,"AAAAAG7//8c=")</f>
        <v>#REF!</v>
      </c>
      <c r="GS17" t="e">
        <f>AND(#REF!,"AAAAAG7//8g=")</f>
        <v>#REF!</v>
      </c>
      <c r="GT17" t="e">
        <f>AND(#REF!,"AAAAAG7//8k=")</f>
        <v>#REF!</v>
      </c>
      <c r="GU17" t="e">
        <f>AND(#REF!,"AAAAAG7//8o=")</f>
        <v>#REF!</v>
      </c>
      <c r="GV17" t="e">
        <f>AND(#REF!,"AAAAAG7//8s=")</f>
        <v>#REF!</v>
      </c>
      <c r="GW17" t="e">
        <f>AND(#REF!,"AAAAAG7//8w=")</f>
        <v>#REF!</v>
      </c>
      <c r="GX17" t="e">
        <f>AND(#REF!,"AAAAAG7//80=")</f>
        <v>#REF!</v>
      </c>
      <c r="GY17" t="e">
        <f>AND(#REF!,"AAAAAG7//84=")</f>
        <v>#REF!</v>
      </c>
      <c r="GZ17" t="e">
        <f>AND(#REF!,"AAAAAG7//88=")</f>
        <v>#REF!</v>
      </c>
      <c r="HA17" t="e">
        <f>AND(#REF!,"AAAAAG7//9A=")</f>
        <v>#REF!</v>
      </c>
      <c r="HB17" t="e">
        <f>AND(#REF!,"AAAAAG7//9E=")</f>
        <v>#REF!</v>
      </c>
      <c r="HC17" t="e">
        <f>AND(#REF!,"AAAAAG7//9I=")</f>
        <v>#REF!</v>
      </c>
      <c r="HD17" t="e">
        <f>AND(#REF!,"AAAAAG7//9M=")</f>
        <v>#REF!</v>
      </c>
      <c r="HE17" t="e">
        <f>AND(#REF!,"AAAAAG7//9Q=")</f>
        <v>#REF!</v>
      </c>
      <c r="HF17" t="e">
        <f>AND(#REF!,"AAAAAG7//9U=")</f>
        <v>#REF!</v>
      </c>
      <c r="HG17" t="e">
        <f>AND(#REF!,"AAAAAG7//9Y=")</f>
        <v>#REF!</v>
      </c>
      <c r="HH17" t="e">
        <f>AND(#REF!,"AAAAAG7//9c=")</f>
        <v>#REF!</v>
      </c>
      <c r="HI17" t="e">
        <f>AND(#REF!,"AAAAAG7//9g=")</f>
        <v>#REF!</v>
      </c>
      <c r="HJ17" t="e">
        <f>AND(#REF!,"AAAAAG7//9k=")</f>
        <v>#REF!</v>
      </c>
      <c r="HK17" t="e">
        <f>IF(#REF!,"AAAAAG7//9o=",0)</f>
        <v>#REF!</v>
      </c>
      <c r="HL17" t="e">
        <f>AND(#REF!,"AAAAAG7//9s=")</f>
        <v>#REF!</v>
      </c>
      <c r="HM17" t="e">
        <f>AND(#REF!,"AAAAAG7//9w=")</f>
        <v>#REF!</v>
      </c>
      <c r="HN17" t="e">
        <f>AND(#REF!,"AAAAAG7//90=")</f>
        <v>#REF!</v>
      </c>
      <c r="HO17" t="e">
        <f>AND(#REF!,"AAAAAG7//94=")</f>
        <v>#REF!</v>
      </c>
      <c r="HP17" t="e">
        <f>AND(#REF!,"AAAAAG7//98=")</f>
        <v>#REF!</v>
      </c>
      <c r="HQ17" t="e">
        <f>AND(#REF!,"AAAAAG7//+A=")</f>
        <v>#REF!</v>
      </c>
      <c r="HR17" t="e">
        <f>AND(#REF!,"AAAAAG7//+E=")</f>
        <v>#REF!</v>
      </c>
      <c r="HS17" t="e">
        <f>AND(#REF!,"AAAAAG7//+I=")</f>
        <v>#REF!</v>
      </c>
      <c r="HT17" t="e">
        <f>AND(#REF!,"AAAAAG7//+M=")</f>
        <v>#REF!</v>
      </c>
      <c r="HU17" t="e">
        <f>AND(#REF!,"AAAAAG7//+Q=")</f>
        <v>#REF!</v>
      </c>
      <c r="HV17" t="e">
        <f>AND(#REF!,"AAAAAG7//+U=")</f>
        <v>#REF!</v>
      </c>
      <c r="HW17" t="e">
        <f>AND(#REF!,"AAAAAG7//+Y=")</f>
        <v>#REF!</v>
      </c>
      <c r="HX17" t="e">
        <f>AND(#REF!,"AAAAAG7//+c=")</f>
        <v>#REF!</v>
      </c>
      <c r="HY17" t="e">
        <f>AND(#REF!,"AAAAAG7//+g=")</f>
        <v>#REF!</v>
      </c>
      <c r="HZ17" t="e">
        <f>AND(#REF!,"AAAAAG7//+k=")</f>
        <v>#REF!</v>
      </c>
      <c r="IA17" t="e">
        <f>AND(#REF!,"AAAAAG7//+o=")</f>
        <v>#REF!</v>
      </c>
      <c r="IB17" t="e">
        <f>AND(#REF!,"AAAAAG7//+s=")</f>
        <v>#REF!</v>
      </c>
      <c r="IC17" t="e">
        <f>AND(#REF!,"AAAAAG7//+w=")</f>
        <v>#REF!</v>
      </c>
      <c r="ID17" t="e">
        <f>AND(#REF!,"AAAAAG7//+0=")</f>
        <v>#REF!</v>
      </c>
      <c r="IE17" t="e">
        <f>AND(#REF!,"AAAAAG7//+4=")</f>
        <v>#REF!</v>
      </c>
      <c r="IF17" t="e">
        <f>AND(#REF!,"AAAAAG7//+8=")</f>
        <v>#REF!</v>
      </c>
      <c r="IG17" t="e">
        <f>AND(#REF!,"AAAAAG7///A=")</f>
        <v>#REF!</v>
      </c>
      <c r="IH17" t="e">
        <f>AND(#REF!,"AAAAAG7///E=")</f>
        <v>#REF!</v>
      </c>
      <c r="II17" t="e">
        <f>IF("N",[0]!_xlnm.Print_Area,"AAAAAG7///I=")</f>
        <v>#VALUE!</v>
      </c>
    </row>
    <row r="18" spans="1:243">
      <c r="A18" t="e">
        <f>IF("N",[0]!_xlnm.Print_Area,"AAAAAF3+TwA=")</f>
        <v>#VALUE!</v>
      </c>
    </row>
    <row r="19" spans="1:243">
      <c r="A19" t="e">
        <f>IF("N",[0]!_xlnm.Print_Area,"AAAAAEn9tgA=")</f>
        <v>#VALUE!</v>
      </c>
    </row>
    <row r="20" spans="1:243">
      <c r="A20" t="e">
        <f>AND(#REF!,"AAAAAF93vgA=")</f>
        <v>#REF!</v>
      </c>
      <c r="B20" t="e">
        <f>AND(#REF!,"AAAAAF93vgE=")</f>
        <v>#REF!</v>
      </c>
      <c r="C20" t="e">
        <f>AND(#REF!,"AAAAAF93vgI=")</f>
        <v>#REF!</v>
      </c>
      <c r="D20" t="e">
        <f>AND(#REF!,"AAAAAF93vgM=")</f>
        <v>#REF!</v>
      </c>
      <c r="E20" t="e">
        <f>AND(#REF!,"AAAAAF93vgQ=")</f>
        <v>#REF!</v>
      </c>
      <c r="F20" t="e">
        <f>AND(#REF!,"AAAAAF93vgU=")</f>
        <v>#REF!</v>
      </c>
      <c r="G20" t="e">
        <f>IF("N",[0]!_xlnm.Print_Area,"AAAAAF93vgY=")</f>
        <v>#VALUE!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37" zoomScaleNormal="100" workbookViewId="0">
      <selection activeCell="B3" sqref="B3"/>
    </sheetView>
  </sheetViews>
  <sheetFormatPr defaultColWidth="8.69921875" defaultRowHeight="14.4"/>
  <cols>
    <col min="1" max="1" width="10.8984375" style="8" customWidth="1"/>
    <col min="2" max="2" width="42" style="8" bestFit="1" customWidth="1"/>
    <col min="3" max="5" width="3.19921875" style="8" customWidth="1"/>
    <col min="6" max="6" width="4.8984375" style="8" customWidth="1"/>
    <col min="7" max="7" width="8.69921875" style="8"/>
    <col min="8" max="8" width="9.69921875" style="8" bestFit="1" customWidth="1"/>
    <col min="9" max="9" width="34" style="8" bestFit="1" customWidth="1"/>
    <col min="10" max="10" width="3.69921875" style="8" customWidth="1"/>
    <col min="11" max="11" width="3.8984375" style="8" customWidth="1"/>
    <col min="12" max="12" width="4.19921875" style="8" customWidth="1"/>
    <col min="13" max="13" width="4.69921875" style="8" bestFit="1" customWidth="1"/>
    <col min="14" max="15" width="8.69921875" style="8"/>
    <col min="16" max="16" width="6.8984375" style="8" customWidth="1"/>
    <col min="17" max="18" width="3.3984375" style="8" customWidth="1"/>
    <col min="19" max="20" width="3.09765625" style="8" customWidth="1"/>
    <col min="21" max="16384" width="8.69921875" style="8"/>
  </cols>
  <sheetData>
    <row r="1" spans="1:14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36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>
      <c r="A3" s="37"/>
      <c r="B3" s="34" t="s">
        <v>117</v>
      </c>
      <c r="C3" s="34"/>
      <c r="D3" s="34"/>
      <c r="E3" s="34"/>
      <c r="F3" s="35"/>
    </row>
    <row r="4" spans="1:14">
      <c r="A4" s="36"/>
      <c r="B4" s="39"/>
      <c r="C4" s="39"/>
      <c r="D4" s="39"/>
      <c r="E4" s="39"/>
      <c r="F4" s="40"/>
    </row>
    <row r="5" spans="1:14" ht="15" thickBot="1">
      <c r="A5" s="6" t="s">
        <v>3</v>
      </c>
      <c r="B5" s="6" t="s">
        <v>4</v>
      </c>
      <c r="C5" s="7" t="s">
        <v>0</v>
      </c>
      <c r="D5" s="7" t="s">
        <v>1</v>
      </c>
      <c r="E5" s="7" t="s">
        <v>2</v>
      </c>
      <c r="F5" s="7" t="s">
        <v>7</v>
      </c>
    </row>
    <row r="6" spans="1:14" ht="15" thickTop="1">
      <c r="A6" s="19" t="s">
        <v>67</v>
      </c>
      <c r="B6" s="20" t="s">
        <v>68</v>
      </c>
      <c r="C6" s="2">
        <v>3</v>
      </c>
      <c r="D6" s="2">
        <v>0</v>
      </c>
      <c r="E6" s="2">
        <v>3</v>
      </c>
      <c r="F6" s="2">
        <v>4</v>
      </c>
    </row>
    <row r="7" spans="1:14">
      <c r="A7" s="19" t="s">
        <v>69</v>
      </c>
      <c r="B7" s="20" t="s">
        <v>70</v>
      </c>
      <c r="C7" s="2">
        <v>3</v>
      </c>
      <c r="D7" s="2">
        <v>0</v>
      </c>
      <c r="E7" s="2">
        <v>3</v>
      </c>
      <c r="F7" s="2">
        <v>4</v>
      </c>
    </row>
    <row r="8" spans="1:14">
      <c r="A8" s="38" t="s">
        <v>78</v>
      </c>
      <c r="B8" s="33" t="s">
        <v>44</v>
      </c>
      <c r="C8" s="2">
        <v>3</v>
      </c>
      <c r="D8" s="2">
        <v>0</v>
      </c>
      <c r="E8" s="2">
        <v>3</v>
      </c>
      <c r="F8" s="2">
        <v>4</v>
      </c>
    </row>
    <row r="9" spans="1:14">
      <c r="A9" s="38" t="s">
        <v>79</v>
      </c>
      <c r="B9" s="33" t="s">
        <v>45</v>
      </c>
      <c r="C9" s="2">
        <v>3</v>
      </c>
      <c r="D9" s="2">
        <v>0</v>
      </c>
      <c r="E9" s="2">
        <v>3</v>
      </c>
      <c r="F9" s="2">
        <v>4</v>
      </c>
    </row>
    <row r="10" spans="1:14">
      <c r="A10" s="10" t="s">
        <v>8</v>
      </c>
      <c r="B10" s="1" t="s">
        <v>9</v>
      </c>
      <c r="C10" s="2">
        <v>3</v>
      </c>
      <c r="D10" s="2">
        <v>0</v>
      </c>
      <c r="E10" s="2">
        <v>3</v>
      </c>
      <c r="F10" s="2">
        <v>4</v>
      </c>
    </row>
    <row r="11" spans="1:14">
      <c r="A11" s="9" t="s">
        <v>10</v>
      </c>
      <c r="B11" s="1" t="s">
        <v>11</v>
      </c>
      <c r="C11" s="2">
        <v>3</v>
      </c>
      <c r="D11" s="2">
        <v>0</v>
      </c>
      <c r="E11" s="2">
        <v>3</v>
      </c>
      <c r="F11" s="2">
        <v>4</v>
      </c>
    </row>
    <row r="12" spans="1:14">
      <c r="A12" s="9" t="s">
        <v>12</v>
      </c>
      <c r="B12" s="1" t="s">
        <v>13</v>
      </c>
      <c r="C12" s="2">
        <v>3</v>
      </c>
      <c r="D12" s="2">
        <v>0</v>
      </c>
      <c r="E12" s="2">
        <v>3</v>
      </c>
      <c r="F12" s="2">
        <v>4</v>
      </c>
    </row>
    <row r="13" spans="1:14">
      <c r="A13" s="9" t="s">
        <v>71</v>
      </c>
      <c r="B13" s="1" t="s">
        <v>77</v>
      </c>
      <c r="C13" s="2">
        <v>3</v>
      </c>
      <c r="D13" s="2">
        <v>0</v>
      </c>
      <c r="E13" s="2">
        <v>3</v>
      </c>
      <c r="F13" s="2">
        <v>4</v>
      </c>
    </row>
    <row r="14" spans="1:14">
      <c r="A14" s="9" t="s">
        <v>14</v>
      </c>
      <c r="B14" s="1" t="s">
        <v>15</v>
      </c>
      <c r="C14" s="2">
        <v>3</v>
      </c>
      <c r="D14" s="2">
        <v>0</v>
      </c>
      <c r="E14" s="2">
        <v>3</v>
      </c>
      <c r="F14" s="2">
        <v>4</v>
      </c>
    </row>
    <row r="15" spans="1:14" ht="15" thickBot="1">
      <c r="A15" s="11" t="s">
        <v>16</v>
      </c>
      <c r="B15" s="3" t="s">
        <v>17</v>
      </c>
      <c r="C15" s="16">
        <v>3</v>
      </c>
      <c r="D15" s="16">
        <v>0</v>
      </c>
      <c r="E15" s="16">
        <v>3</v>
      </c>
      <c r="F15" s="16">
        <v>4</v>
      </c>
    </row>
    <row r="16" spans="1:14" ht="15" thickTop="1">
      <c r="A16" s="12" t="s">
        <v>80</v>
      </c>
      <c r="B16" s="27" t="s">
        <v>46</v>
      </c>
      <c r="C16" s="4">
        <v>1</v>
      </c>
      <c r="D16" s="4">
        <v>2</v>
      </c>
      <c r="E16" s="4">
        <v>2</v>
      </c>
      <c r="F16" s="4">
        <v>4</v>
      </c>
    </row>
    <row r="17" spans="1:6">
      <c r="A17" s="10" t="s">
        <v>81</v>
      </c>
      <c r="B17" s="18" t="s">
        <v>113</v>
      </c>
      <c r="C17" s="5">
        <v>1</v>
      </c>
      <c r="D17" s="5">
        <v>2</v>
      </c>
      <c r="E17" s="5">
        <v>2</v>
      </c>
      <c r="F17" s="5">
        <v>4</v>
      </c>
    </row>
    <row r="18" spans="1:6">
      <c r="A18" s="10" t="s">
        <v>82</v>
      </c>
      <c r="B18" s="28" t="s">
        <v>47</v>
      </c>
      <c r="C18" s="5">
        <v>1</v>
      </c>
      <c r="D18" s="5">
        <v>2</v>
      </c>
      <c r="E18" s="5">
        <v>2</v>
      </c>
      <c r="F18" s="5">
        <v>4</v>
      </c>
    </row>
    <row r="19" spans="1:6">
      <c r="A19" s="10" t="s">
        <v>83</v>
      </c>
      <c r="B19" s="28" t="s">
        <v>48</v>
      </c>
      <c r="C19" s="5">
        <v>1</v>
      </c>
      <c r="D19" s="5">
        <v>2</v>
      </c>
      <c r="E19" s="5">
        <v>2</v>
      </c>
      <c r="F19" s="5">
        <v>4</v>
      </c>
    </row>
    <row r="20" spans="1:6">
      <c r="A20" s="10" t="s">
        <v>84</v>
      </c>
      <c r="B20" s="28" t="s">
        <v>49</v>
      </c>
      <c r="C20" s="5">
        <v>1</v>
      </c>
      <c r="D20" s="5">
        <v>2</v>
      </c>
      <c r="E20" s="5">
        <v>2</v>
      </c>
      <c r="F20" s="5">
        <v>4</v>
      </c>
    </row>
    <row r="21" spans="1:6">
      <c r="A21" s="21" t="s">
        <v>85</v>
      </c>
      <c r="B21" s="29" t="s">
        <v>50</v>
      </c>
      <c r="C21" s="5">
        <v>1</v>
      </c>
      <c r="D21" s="5">
        <v>2</v>
      </c>
      <c r="E21" s="5">
        <v>2</v>
      </c>
      <c r="F21" s="5">
        <v>4</v>
      </c>
    </row>
    <row r="22" spans="1:6">
      <c r="A22" s="9" t="s">
        <v>18</v>
      </c>
      <c r="B22" s="1" t="s">
        <v>19</v>
      </c>
      <c r="C22" s="5">
        <v>1</v>
      </c>
      <c r="D22" s="5">
        <v>2</v>
      </c>
      <c r="E22" s="5">
        <v>2</v>
      </c>
      <c r="F22" s="5">
        <v>4</v>
      </c>
    </row>
    <row r="23" spans="1:6">
      <c r="A23" s="9" t="s">
        <v>20</v>
      </c>
      <c r="B23" s="1" t="s">
        <v>21</v>
      </c>
      <c r="C23" s="2">
        <v>1</v>
      </c>
      <c r="D23" s="2">
        <v>2</v>
      </c>
      <c r="E23" s="2">
        <v>2</v>
      </c>
      <c r="F23" s="2">
        <v>4</v>
      </c>
    </row>
    <row r="24" spans="1:6">
      <c r="A24" s="9" t="s">
        <v>22</v>
      </c>
      <c r="B24" s="18" t="s">
        <v>114</v>
      </c>
      <c r="C24" s="2">
        <v>1</v>
      </c>
      <c r="D24" s="2">
        <v>2</v>
      </c>
      <c r="E24" s="2">
        <v>2</v>
      </c>
      <c r="F24" s="2">
        <v>4</v>
      </c>
    </row>
    <row r="25" spans="1:6" ht="15" thickBot="1">
      <c r="A25" s="14" t="s">
        <v>23</v>
      </c>
      <c r="B25" s="28" t="s">
        <v>24</v>
      </c>
      <c r="C25" s="16">
        <v>1</v>
      </c>
      <c r="D25" s="16">
        <v>2</v>
      </c>
      <c r="E25" s="16">
        <v>2</v>
      </c>
      <c r="F25" s="16">
        <v>4</v>
      </c>
    </row>
    <row r="26" spans="1:6" ht="15" thickTop="1">
      <c r="A26" s="22" t="s">
        <v>86</v>
      </c>
      <c r="B26" s="13" t="s">
        <v>111</v>
      </c>
      <c r="C26" s="4">
        <v>2</v>
      </c>
      <c r="D26" s="4">
        <v>0</v>
      </c>
      <c r="E26" s="4">
        <v>2</v>
      </c>
      <c r="F26" s="4">
        <v>4</v>
      </c>
    </row>
    <row r="27" spans="1:6">
      <c r="A27" s="23" t="s">
        <v>87</v>
      </c>
      <c r="B27" s="15" t="s">
        <v>51</v>
      </c>
      <c r="C27" s="2">
        <v>2</v>
      </c>
      <c r="D27" s="2">
        <v>0</v>
      </c>
      <c r="E27" s="2">
        <v>2</v>
      </c>
      <c r="F27" s="2">
        <v>4</v>
      </c>
    </row>
    <row r="28" spans="1:6">
      <c r="A28" s="23" t="s">
        <v>88</v>
      </c>
      <c r="B28" s="15" t="s">
        <v>52</v>
      </c>
      <c r="C28" s="2">
        <v>2</v>
      </c>
      <c r="D28" s="2">
        <v>0</v>
      </c>
      <c r="E28" s="2">
        <v>2</v>
      </c>
      <c r="F28" s="2">
        <v>4</v>
      </c>
    </row>
    <row r="29" spans="1:6">
      <c r="A29" s="23" t="s">
        <v>89</v>
      </c>
      <c r="B29" s="15" t="s">
        <v>54</v>
      </c>
      <c r="C29" s="2">
        <v>2</v>
      </c>
      <c r="D29" s="2">
        <v>0</v>
      </c>
      <c r="E29" s="2">
        <v>2</v>
      </c>
      <c r="F29" s="2">
        <v>4</v>
      </c>
    </row>
    <row r="30" spans="1:6" ht="28.8">
      <c r="A30" s="23" t="s">
        <v>90</v>
      </c>
      <c r="B30" s="30" t="s">
        <v>110</v>
      </c>
      <c r="C30" s="2">
        <v>2</v>
      </c>
      <c r="D30" s="2">
        <v>0</v>
      </c>
      <c r="E30" s="2">
        <v>2</v>
      </c>
      <c r="F30" s="2">
        <v>4</v>
      </c>
    </row>
    <row r="31" spans="1:6">
      <c r="A31" s="23" t="s">
        <v>91</v>
      </c>
      <c r="B31" s="28" t="s">
        <v>112</v>
      </c>
      <c r="C31" s="2">
        <v>2</v>
      </c>
      <c r="D31" s="2">
        <v>0</v>
      </c>
      <c r="E31" s="2">
        <v>2</v>
      </c>
      <c r="F31" s="2">
        <v>4</v>
      </c>
    </row>
    <row r="32" spans="1:6">
      <c r="A32" s="23" t="s">
        <v>92</v>
      </c>
      <c r="B32" s="28" t="s">
        <v>55</v>
      </c>
      <c r="C32" s="2">
        <v>2</v>
      </c>
      <c r="D32" s="2">
        <v>0</v>
      </c>
      <c r="E32" s="2">
        <v>2</v>
      </c>
      <c r="F32" s="2">
        <v>4</v>
      </c>
    </row>
    <row r="33" spans="1:6">
      <c r="A33" s="23" t="s">
        <v>93</v>
      </c>
      <c r="B33" s="28" t="s">
        <v>56</v>
      </c>
      <c r="C33" s="2">
        <v>2</v>
      </c>
      <c r="D33" s="2">
        <v>0</v>
      </c>
      <c r="E33" s="2">
        <v>2</v>
      </c>
      <c r="F33" s="2">
        <v>4</v>
      </c>
    </row>
    <row r="34" spans="1:6">
      <c r="A34" s="23" t="s">
        <v>94</v>
      </c>
      <c r="B34" s="24" t="s">
        <v>63</v>
      </c>
      <c r="C34" s="2">
        <v>2</v>
      </c>
      <c r="D34" s="2">
        <v>0</v>
      </c>
      <c r="E34" s="2">
        <v>2</v>
      </c>
      <c r="F34" s="2">
        <v>4</v>
      </c>
    </row>
    <row r="35" spans="1:6">
      <c r="A35" s="23" t="s">
        <v>95</v>
      </c>
      <c r="B35" s="15" t="s">
        <v>53</v>
      </c>
      <c r="C35" s="2">
        <v>2</v>
      </c>
      <c r="D35" s="2">
        <v>0</v>
      </c>
      <c r="E35" s="2">
        <v>2</v>
      </c>
      <c r="F35" s="2">
        <v>4</v>
      </c>
    </row>
    <row r="36" spans="1:6">
      <c r="A36" s="23" t="s">
        <v>96</v>
      </c>
      <c r="B36" s="15" t="s">
        <v>58</v>
      </c>
      <c r="C36" s="2">
        <v>2</v>
      </c>
      <c r="D36" s="2">
        <v>0</v>
      </c>
      <c r="E36" s="2">
        <v>2</v>
      </c>
      <c r="F36" s="2">
        <v>4</v>
      </c>
    </row>
    <row r="37" spans="1:6">
      <c r="A37" s="25" t="s">
        <v>97</v>
      </c>
      <c r="B37" s="17" t="s">
        <v>57</v>
      </c>
      <c r="C37" s="2">
        <v>2</v>
      </c>
      <c r="D37" s="2">
        <v>0</v>
      </c>
      <c r="E37" s="2">
        <v>2</v>
      </c>
      <c r="F37" s="2">
        <v>4</v>
      </c>
    </row>
    <row r="38" spans="1:6">
      <c r="A38" s="9" t="s">
        <v>26</v>
      </c>
      <c r="B38" s="1" t="s">
        <v>25</v>
      </c>
      <c r="C38" s="5">
        <v>2</v>
      </c>
      <c r="D38" s="5">
        <v>0</v>
      </c>
      <c r="E38" s="5">
        <v>2</v>
      </c>
      <c r="F38" s="5">
        <v>4</v>
      </c>
    </row>
    <row r="39" spans="1:6">
      <c r="A39" s="10" t="s">
        <v>72</v>
      </c>
      <c r="B39" s="31" t="s">
        <v>98</v>
      </c>
      <c r="C39" s="5">
        <v>2</v>
      </c>
      <c r="D39" s="5">
        <v>0</v>
      </c>
      <c r="E39" s="5">
        <v>2</v>
      </c>
      <c r="F39" s="5">
        <v>4</v>
      </c>
    </row>
    <row r="40" spans="1:6">
      <c r="A40" s="9" t="s">
        <v>28</v>
      </c>
      <c r="B40" s="18" t="s">
        <v>27</v>
      </c>
      <c r="C40" s="2">
        <v>2</v>
      </c>
      <c r="D40" s="2">
        <v>0</v>
      </c>
      <c r="E40" s="2">
        <v>2</v>
      </c>
      <c r="F40" s="2">
        <v>4</v>
      </c>
    </row>
    <row r="41" spans="1:6">
      <c r="A41" s="9" t="s">
        <v>30</v>
      </c>
      <c r="B41" s="1" t="s">
        <v>29</v>
      </c>
      <c r="C41" s="2">
        <v>2</v>
      </c>
      <c r="D41" s="2">
        <v>0</v>
      </c>
      <c r="E41" s="2">
        <v>2</v>
      </c>
      <c r="F41" s="2">
        <v>4</v>
      </c>
    </row>
    <row r="42" spans="1:6">
      <c r="A42" s="9" t="s">
        <v>31</v>
      </c>
      <c r="B42" s="1" t="s">
        <v>43</v>
      </c>
      <c r="C42" s="2">
        <v>2</v>
      </c>
      <c r="D42" s="2">
        <v>0</v>
      </c>
      <c r="E42" s="2">
        <v>2</v>
      </c>
      <c r="F42" s="2">
        <v>4</v>
      </c>
    </row>
    <row r="43" spans="1:6">
      <c r="A43" s="9" t="s">
        <v>73</v>
      </c>
      <c r="B43" s="1" t="s">
        <v>74</v>
      </c>
      <c r="C43" s="2">
        <v>2</v>
      </c>
      <c r="D43" s="2">
        <v>0</v>
      </c>
      <c r="E43" s="2">
        <v>2</v>
      </c>
      <c r="F43" s="2">
        <v>4</v>
      </c>
    </row>
    <row r="44" spans="1:6">
      <c r="A44" s="9" t="s">
        <v>33</v>
      </c>
      <c r="B44" s="1" t="s">
        <v>32</v>
      </c>
      <c r="C44" s="2">
        <v>2</v>
      </c>
      <c r="D44" s="2">
        <v>0</v>
      </c>
      <c r="E44" s="2">
        <v>2</v>
      </c>
      <c r="F44" s="2">
        <v>4</v>
      </c>
    </row>
    <row r="45" spans="1:6">
      <c r="A45" s="9" t="s">
        <v>34</v>
      </c>
      <c r="B45" s="1" t="s">
        <v>42</v>
      </c>
      <c r="C45" s="2">
        <v>2</v>
      </c>
      <c r="D45" s="2">
        <v>0</v>
      </c>
      <c r="E45" s="2">
        <v>2</v>
      </c>
      <c r="F45" s="2">
        <v>4</v>
      </c>
    </row>
    <row r="46" spans="1:6">
      <c r="A46" s="9" t="s">
        <v>36</v>
      </c>
      <c r="B46" s="18" t="s">
        <v>5</v>
      </c>
      <c r="C46" s="2">
        <v>2</v>
      </c>
      <c r="D46" s="2">
        <v>0</v>
      </c>
      <c r="E46" s="2">
        <v>2</v>
      </c>
      <c r="F46" s="2">
        <v>4</v>
      </c>
    </row>
    <row r="47" spans="1:6">
      <c r="A47" s="14" t="s">
        <v>75</v>
      </c>
      <c r="B47" s="15" t="s">
        <v>76</v>
      </c>
      <c r="C47" s="16">
        <v>2</v>
      </c>
      <c r="D47" s="16">
        <v>0</v>
      </c>
      <c r="E47" s="16">
        <v>2</v>
      </c>
      <c r="F47" s="16">
        <v>4</v>
      </c>
    </row>
    <row r="48" spans="1:6" ht="15" thickBot="1">
      <c r="A48" s="14" t="s">
        <v>38</v>
      </c>
      <c r="B48" s="15" t="s">
        <v>35</v>
      </c>
      <c r="C48" s="16">
        <v>2</v>
      </c>
      <c r="D48" s="16">
        <v>0</v>
      </c>
      <c r="E48" s="16">
        <v>2</v>
      </c>
      <c r="F48" s="16">
        <v>4</v>
      </c>
    </row>
    <row r="49" spans="1:6" ht="15" thickTop="1">
      <c r="A49" s="12" t="s">
        <v>100</v>
      </c>
      <c r="B49" s="32" t="s">
        <v>59</v>
      </c>
      <c r="C49" s="4">
        <v>2</v>
      </c>
      <c r="D49" s="4">
        <v>2</v>
      </c>
      <c r="E49" s="4">
        <v>3</v>
      </c>
      <c r="F49" s="4">
        <v>4</v>
      </c>
    </row>
    <row r="50" spans="1:6">
      <c r="A50" s="10" t="s">
        <v>101</v>
      </c>
      <c r="B50" s="18" t="s">
        <v>115</v>
      </c>
      <c r="C50" s="2">
        <v>2</v>
      </c>
      <c r="D50" s="2">
        <v>2</v>
      </c>
      <c r="E50" s="2">
        <v>3</v>
      </c>
      <c r="F50" s="2">
        <v>4</v>
      </c>
    </row>
    <row r="51" spans="1:6">
      <c r="A51" s="10" t="s">
        <v>102</v>
      </c>
      <c r="B51" s="18" t="s">
        <v>116</v>
      </c>
      <c r="C51" s="2">
        <v>2</v>
      </c>
      <c r="D51" s="2">
        <v>2</v>
      </c>
      <c r="E51" s="2">
        <v>3</v>
      </c>
      <c r="F51" s="2">
        <v>4</v>
      </c>
    </row>
    <row r="52" spans="1:6">
      <c r="A52" s="10" t="s">
        <v>103</v>
      </c>
      <c r="B52" s="18" t="s">
        <v>60</v>
      </c>
      <c r="C52" s="2">
        <v>2</v>
      </c>
      <c r="D52" s="2">
        <v>2</v>
      </c>
      <c r="E52" s="2">
        <v>3</v>
      </c>
      <c r="F52" s="2">
        <v>4</v>
      </c>
    </row>
    <row r="53" spans="1:6">
      <c r="A53" s="10" t="s">
        <v>40</v>
      </c>
      <c r="B53" s="31" t="s">
        <v>37</v>
      </c>
      <c r="C53" s="5">
        <v>2</v>
      </c>
      <c r="D53" s="5">
        <v>2</v>
      </c>
      <c r="E53" s="5">
        <v>3</v>
      </c>
      <c r="F53" s="5">
        <v>4</v>
      </c>
    </row>
    <row r="54" spans="1:6">
      <c r="A54" s="14" t="s">
        <v>41</v>
      </c>
      <c r="B54" s="28" t="s">
        <v>39</v>
      </c>
      <c r="C54" s="2">
        <v>2</v>
      </c>
      <c r="D54" s="2">
        <v>2</v>
      </c>
      <c r="E54" s="2">
        <v>3</v>
      </c>
      <c r="F54" s="2">
        <v>4</v>
      </c>
    </row>
    <row r="55" spans="1:6">
      <c r="A55" s="10" t="s">
        <v>104</v>
      </c>
      <c r="B55" s="15" t="s">
        <v>61</v>
      </c>
      <c r="C55" s="2">
        <v>2</v>
      </c>
      <c r="D55" s="2">
        <v>2</v>
      </c>
      <c r="E55" s="2">
        <v>3</v>
      </c>
      <c r="F55" s="2">
        <v>4</v>
      </c>
    </row>
    <row r="56" spans="1:6">
      <c r="A56" s="10" t="s">
        <v>105</v>
      </c>
      <c r="B56" s="15" t="s">
        <v>62</v>
      </c>
      <c r="C56" s="2">
        <v>2</v>
      </c>
      <c r="D56" s="2">
        <v>2</v>
      </c>
      <c r="E56" s="2">
        <v>3</v>
      </c>
      <c r="F56" s="2">
        <v>4</v>
      </c>
    </row>
    <row r="57" spans="1:6">
      <c r="A57" s="26" t="s">
        <v>106</v>
      </c>
      <c r="B57" s="15" t="s">
        <v>99</v>
      </c>
      <c r="C57" s="2">
        <v>2</v>
      </c>
      <c r="D57" s="2">
        <v>2</v>
      </c>
      <c r="E57" s="2">
        <v>3</v>
      </c>
      <c r="F57" s="2">
        <v>4</v>
      </c>
    </row>
    <row r="58" spans="1:6">
      <c r="A58" s="26" t="s">
        <v>107</v>
      </c>
      <c r="B58" s="15" t="s">
        <v>64</v>
      </c>
      <c r="C58" s="2">
        <v>2</v>
      </c>
      <c r="D58" s="2">
        <v>2</v>
      </c>
      <c r="E58" s="2">
        <v>3</v>
      </c>
      <c r="F58" s="2">
        <v>4</v>
      </c>
    </row>
    <row r="59" spans="1:6">
      <c r="A59" s="14" t="s">
        <v>108</v>
      </c>
      <c r="B59" s="15" t="s">
        <v>65</v>
      </c>
      <c r="C59" s="2">
        <v>2</v>
      </c>
      <c r="D59" s="2">
        <v>2</v>
      </c>
      <c r="E59" s="2">
        <v>3</v>
      </c>
      <c r="F59" s="2">
        <v>4</v>
      </c>
    </row>
    <row r="60" spans="1:6">
      <c r="A60" s="9" t="s">
        <v>109</v>
      </c>
      <c r="B60" s="1" t="s">
        <v>66</v>
      </c>
      <c r="C60" s="2">
        <v>2</v>
      </c>
      <c r="D60" s="2">
        <v>2</v>
      </c>
      <c r="E60" s="2">
        <v>3</v>
      </c>
      <c r="F60" s="2">
        <v>4</v>
      </c>
    </row>
  </sheetData>
  <mergeCells count="2">
    <mergeCell ref="B1:N1"/>
    <mergeCell ref="B2:N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Width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SEÇMELİ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</dc:creator>
  <cp:lastModifiedBy>Nuray Bayraktar</cp:lastModifiedBy>
  <cp:lastPrinted>2016-05-22T19:33:24Z</cp:lastPrinted>
  <dcterms:created xsi:type="dcterms:W3CDTF">2012-10-18T06:16:57Z</dcterms:created>
  <dcterms:modified xsi:type="dcterms:W3CDTF">2016-12-07T14:11:08Z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10OPtdvxt9qEyezdU-U_5c2S-j3SPq5w7k3ye08aX-XA</vt:lpwstr>
  </property>
  <property fmtid="{D5CDD505-2E9C-101B-9397-08002B2CF9AE}" pid="4" name="Google.Documents.RevisionId">
    <vt:lpwstr>11239204762026991652</vt:lpwstr>
  </property>
  <property fmtid="{D5CDD505-2E9C-101B-9397-08002B2CF9AE}" pid="5" name="Google.Documents.PreviousRevisionId">
    <vt:lpwstr>16064378407667006989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